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rlos.cmgr.PF\Desktop\Pesquisa de Preços\"/>
    </mc:Choice>
  </mc:AlternateContent>
  <xr:revisionPtr revIDLastSave="0" documentId="13_ncr:1_{38BDD3C2-B823-48DE-9218-DB2BBDBDCA9D}" xr6:coauthVersionLast="36" xr6:coauthVersionMax="36" xr10:uidLastSave="{00000000-0000-0000-0000-000000000000}"/>
  <bookViews>
    <workbookView xWindow="0" yWindow="0" windowWidth="16800" windowHeight="7850" tabRatio="872" activeTab="3" xr2:uid="{527BF276-075D-45EC-9741-8941EA46E510}"/>
  </bookViews>
  <sheets>
    <sheet name="RESUMO" sheetId="2" r:id="rId1"/>
    <sheet name="44H SEMANAIS DIURNO VV" sheetId="1" r:id="rId2"/>
    <sheet name="12X36 DIURNO VV" sheetId="3" r:id="rId3"/>
    <sheet name="12X36 NOTURNO VV" sheetId="4" r:id="rId4"/>
    <sheet name="12X36 DIURNO SMT" sheetId="5" r:id="rId5"/>
    <sheet name="12X36 NOTURNO SMT" sheetId="6" r:id="rId6"/>
    <sheet name="12X36 DIURNO CIT" sheetId="7" r:id="rId7"/>
    <sheet name="12X36 NOTURNO CIT" sheetId="8" r:id="rId8"/>
    <sheet name="INSUMOS" sheetId="9" r:id="rId9"/>
    <sheet name="Pesquisa Uniforme" sheetId="10" r:id="rId10"/>
    <sheet name="Pesquisa Materiais Equipamentos" sheetId="11" r:id="rId11"/>
    <sheet name="CUSTOS INDIRETOS E LUCRO" sheetId="12" r:id="rId12"/>
    <sheet name="Pesquisa Custos e Lucro" sheetId="13" r:id="rId13"/>
    <sheet name="Pesquisa Seguro de Vida" sheetId="14" r:id="rId1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6" i="8" l="1"/>
  <c r="G145" i="8"/>
  <c r="G144" i="8"/>
  <c r="G143" i="8"/>
  <c r="G142" i="8"/>
  <c r="G141" i="8"/>
  <c r="G147" i="8" s="1"/>
  <c r="G142" i="7"/>
  <c r="G141" i="7"/>
  <c r="G140" i="7"/>
  <c r="G139" i="7"/>
  <c r="G138" i="7"/>
  <c r="G137" i="7"/>
  <c r="G146" i="6"/>
  <c r="G145" i="6"/>
  <c r="G144" i="6"/>
  <c r="G143" i="6"/>
  <c r="G147" i="6" s="1"/>
  <c r="G142" i="6"/>
  <c r="G141" i="6"/>
  <c r="G142" i="5"/>
  <c r="G141" i="5"/>
  <c r="G140" i="5"/>
  <c r="G139" i="5"/>
  <c r="G138" i="5"/>
  <c r="G137" i="5"/>
  <c r="G146" i="4"/>
  <c r="G145" i="4"/>
  <c r="G144" i="4"/>
  <c r="G143" i="4"/>
  <c r="G142" i="4"/>
  <c r="G141" i="4"/>
  <c r="G147" i="4" s="1"/>
  <c r="G142" i="3"/>
  <c r="G141" i="3"/>
  <c r="G140" i="3"/>
  <c r="G139" i="3"/>
  <c r="G138" i="3"/>
  <c r="G137" i="3"/>
  <c r="G143" i="3" s="1"/>
  <c r="G142" i="1"/>
  <c r="G141" i="1"/>
  <c r="G140" i="1"/>
  <c r="G139" i="1"/>
  <c r="G138" i="1"/>
  <c r="G137" i="1"/>
  <c r="G143" i="1" l="1"/>
  <c r="G144" i="1" s="1"/>
  <c r="G143" i="7"/>
  <c r="G144" i="7" s="1"/>
  <c r="G145" i="7" s="1"/>
  <c r="G143" i="5"/>
  <c r="G144" i="5" s="1"/>
  <c r="G145" i="5" s="1"/>
  <c r="G148" i="8"/>
  <c r="G149" i="8" s="1"/>
  <c r="G148" i="6"/>
  <c r="G149" i="6" s="1"/>
  <c r="G148" i="4"/>
  <c r="G149" i="4" s="1"/>
  <c r="G144" i="3"/>
  <c r="G145" i="3" s="1"/>
  <c r="G121" i="8"/>
  <c r="G123" i="8" s="1"/>
  <c r="G120" i="8"/>
  <c r="G118" i="8"/>
  <c r="G119" i="8" s="1"/>
  <c r="G117" i="7"/>
  <c r="G116" i="7"/>
  <c r="G114" i="7"/>
  <c r="G115" i="7" s="1"/>
  <c r="G114" i="3"/>
  <c r="G115" i="3" s="1"/>
  <c r="G118" i="4"/>
  <c r="G119" i="4" s="1"/>
  <c r="G118" i="6"/>
  <c r="G119" i="6" s="1"/>
  <c r="G121" i="6"/>
  <c r="G123" i="6" s="1"/>
  <c r="G120" i="6"/>
  <c r="G121" i="4"/>
  <c r="G123" i="4" s="1"/>
  <c r="G120" i="4"/>
  <c r="G117" i="5"/>
  <c r="G116" i="5"/>
  <c r="G114" i="5"/>
  <c r="G115" i="5" s="1"/>
  <c r="G114" i="1"/>
  <c r="G115" i="1" s="1"/>
  <c r="G117" i="1"/>
  <c r="G119" i="1" s="1"/>
  <c r="G116" i="1"/>
  <c r="G117" i="3"/>
  <c r="G119" i="3" s="1"/>
  <c r="G116" i="3"/>
  <c r="G119" i="5" l="1"/>
  <c r="G119" i="7"/>
  <c r="H93" i="11" l="1"/>
  <c r="C84" i="11"/>
  <c r="D50" i="10"/>
  <c r="C50" i="10"/>
  <c r="H50" i="10"/>
  <c r="B54" i="10"/>
  <c r="B87" i="11"/>
  <c r="B45" i="14" l="1"/>
  <c r="G190" i="7"/>
  <c r="C4" i="12"/>
  <c r="B4" i="12"/>
  <c r="C3" i="12"/>
  <c r="B3" i="12"/>
  <c r="C2" i="12"/>
  <c r="B2" i="12"/>
  <c r="C69" i="13"/>
  <c r="B69" i="13"/>
  <c r="C31" i="13"/>
  <c r="B31" i="13"/>
  <c r="C7" i="13"/>
  <c r="B7" i="13"/>
  <c r="H113" i="11" l="1"/>
  <c r="F30" i="9" s="1"/>
  <c r="D113" i="11"/>
  <c r="C113" i="11"/>
  <c r="H103" i="11"/>
  <c r="F29" i="9" s="1"/>
  <c r="D103" i="11"/>
  <c r="C103" i="11"/>
  <c r="F28" i="9"/>
  <c r="D93" i="11"/>
  <c r="C93" i="11"/>
  <c r="H84" i="11"/>
  <c r="F27" i="9" s="1"/>
  <c r="D84" i="11"/>
  <c r="H75" i="11"/>
  <c r="F26" i="9" s="1"/>
  <c r="D75" i="11"/>
  <c r="C75" i="11"/>
  <c r="H66" i="11"/>
  <c r="F25" i="9" s="1"/>
  <c r="D66" i="11"/>
  <c r="C66" i="11"/>
  <c r="H58" i="11"/>
  <c r="F24" i="9" s="1"/>
  <c r="D58" i="11"/>
  <c r="C58" i="11"/>
  <c r="H48" i="11"/>
  <c r="F23" i="9" s="1"/>
  <c r="D48" i="11"/>
  <c r="C48" i="11"/>
  <c r="H37" i="11"/>
  <c r="F22" i="9" s="1"/>
  <c r="D37" i="11"/>
  <c r="C37" i="11"/>
  <c r="H28" i="11"/>
  <c r="F21" i="9" s="1"/>
  <c r="E28" i="11"/>
  <c r="D28" i="11"/>
  <c r="C28" i="11"/>
  <c r="H19" i="11"/>
  <c r="F20" i="9" s="1"/>
  <c r="F19" i="11"/>
  <c r="E19" i="11"/>
  <c r="D19" i="11"/>
  <c r="C19" i="11"/>
  <c r="H11" i="11"/>
  <c r="D11" i="11"/>
  <c r="C11" i="11"/>
  <c r="D3" i="11"/>
  <c r="C3" i="11"/>
  <c r="H3" i="11"/>
  <c r="H78" i="10"/>
  <c r="D78" i="10"/>
  <c r="C78" i="10"/>
  <c r="H69" i="10"/>
  <c r="D69" i="10"/>
  <c r="C69" i="10"/>
  <c r="H60" i="10"/>
  <c r="F60" i="10"/>
  <c r="E60" i="10"/>
  <c r="D60" i="10"/>
  <c r="C60" i="10"/>
  <c r="H41" i="10"/>
  <c r="D41" i="10"/>
  <c r="C41" i="10"/>
  <c r="D31" i="10"/>
  <c r="C31" i="10"/>
  <c r="H31" i="10"/>
  <c r="D22" i="10"/>
  <c r="C22" i="10"/>
  <c r="H22" i="10"/>
  <c r="D12" i="10"/>
  <c r="C12" i="10"/>
  <c r="H3" i="10"/>
  <c r="D3" i="10"/>
  <c r="C3" i="10"/>
  <c r="B114" i="11"/>
  <c r="B108" i="11"/>
  <c r="B32" i="11"/>
  <c r="B67" i="11"/>
  <c r="B59" i="11"/>
  <c r="B60" i="11"/>
  <c r="B50" i="11"/>
  <c r="B12" i="11"/>
  <c r="B14" i="11"/>
  <c r="B13" i="11"/>
  <c r="B5" i="11"/>
  <c r="B116" i="11"/>
  <c r="B115" i="11"/>
  <c r="B107" i="11"/>
  <c r="B106" i="11"/>
  <c r="B96" i="11"/>
  <c r="B95" i="11"/>
  <c r="B94" i="11"/>
  <c r="B86" i="11"/>
  <c r="B84" i="11"/>
  <c r="B79" i="11"/>
  <c r="B76" i="11"/>
  <c r="B75" i="11"/>
  <c r="B70" i="11"/>
  <c r="B66" i="11"/>
  <c r="B58" i="11"/>
  <c r="B52" i="11"/>
  <c r="B43" i="11"/>
  <c r="B42" i="11"/>
  <c r="B41" i="11"/>
  <c r="B31" i="11"/>
  <c r="B29" i="11"/>
  <c r="B23" i="11"/>
  <c r="B20" i="11"/>
  <c r="E50" i="10" l="1"/>
  <c r="F50" i="10"/>
  <c r="E93" i="11"/>
  <c r="E75" i="11"/>
  <c r="F66" i="11"/>
  <c r="F3" i="11"/>
  <c r="F84" i="11"/>
  <c r="E66" i="11"/>
  <c r="F11" i="11"/>
  <c r="E3" i="11"/>
  <c r="F103" i="11" l="1"/>
  <c r="E103" i="11"/>
  <c r="F75" i="11"/>
  <c r="F93" i="11"/>
  <c r="F28" i="11"/>
  <c r="F113" i="11"/>
  <c r="E113" i="11"/>
  <c r="E84" i="11"/>
  <c r="F58" i="11"/>
  <c r="E58" i="11"/>
  <c r="F48" i="11"/>
  <c r="E48" i="11"/>
  <c r="F37" i="11"/>
  <c r="E37" i="11"/>
  <c r="E11" i="11"/>
  <c r="F19" i="9" l="1"/>
  <c r="F18" i="9"/>
  <c r="B82" i="10"/>
  <c r="B70" i="10"/>
  <c r="F31" i="9" l="1"/>
  <c r="F32" i="9" s="1"/>
  <c r="B81" i="10"/>
  <c r="B79" i="10"/>
  <c r="E11" i="9" s="1"/>
  <c r="B73" i="10"/>
  <c r="B72" i="10"/>
  <c r="B63" i="10"/>
  <c r="E9" i="9" s="1"/>
  <c r="B62" i="10"/>
  <c r="B61" i="10"/>
  <c r="B53" i="10"/>
  <c r="E8" i="9" s="1"/>
  <c r="B45" i="10"/>
  <c r="B43" i="10"/>
  <c r="B42" i="10"/>
  <c r="E7" i="9" s="1"/>
  <c r="B41" i="10"/>
  <c r="B36" i="10"/>
  <c r="B35" i="10"/>
  <c r="B33" i="10"/>
  <c r="E6" i="9"/>
  <c r="B17" i="10"/>
  <c r="B16" i="10"/>
  <c r="B14" i="10"/>
  <c r="H12" i="10"/>
  <c r="E4" i="9" s="1"/>
  <c r="B7" i="10"/>
  <c r="B6" i="10"/>
  <c r="E3" i="9" s="1"/>
  <c r="B4" i="10"/>
  <c r="E5" i="9"/>
  <c r="G183" i="8" l="1"/>
  <c r="G183" i="4"/>
  <c r="G179" i="7"/>
  <c r="G179" i="3"/>
  <c r="G183" i="6"/>
  <c r="G179" i="1"/>
  <c r="G179" i="5"/>
  <c r="F12" i="10"/>
  <c r="F31" i="10"/>
  <c r="E69" i="10"/>
  <c r="E10" i="9"/>
  <c r="E12" i="9" s="1"/>
  <c r="E13" i="9" s="1"/>
  <c r="E31" i="10"/>
  <c r="F22" i="10"/>
  <c r="E12" i="10"/>
  <c r="G182" i="8" l="1"/>
  <c r="G184" i="8" s="1"/>
  <c r="G212" i="8" s="1"/>
  <c r="G178" i="7"/>
  <c r="G180" i="7" s="1"/>
  <c r="G208" i="7" s="1"/>
  <c r="G182" i="6"/>
  <c r="G178" i="5"/>
  <c r="G180" i="5" s="1"/>
  <c r="G208" i="5" s="1"/>
  <c r="G182" i="4"/>
  <c r="G178" i="3"/>
  <c r="G178" i="1"/>
  <c r="F3" i="10"/>
  <c r="F78" i="10"/>
  <c r="E78" i="10"/>
  <c r="F69" i="10"/>
  <c r="F41" i="10"/>
  <c r="E41" i="10"/>
  <c r="E22" i="10"/>
  <c r="E3" i="10"/>
  <c r="G164" i="7"/>
  <c r="G171" i="7" s="1"/>
  <c r="G72" i="7"/>
  <c r="G146" i="7" s="1"/>
  <c r="G147" i="7" s="1"/>
  <c r="G55" i="7"/>
  <c r="G34" i="7"/>
  <c r="G190" i="5"/>
  <c r="G164" i="5"/>
  <c r="G171" i="5" s="1"/>
  <c r="G72" i="5"/>
  <c r="G146" i="5" s="1"/>
  <c r="G147" i="5" s="1"/>
  <c r="G55" i="5"/>
  <c r="G34" i="5"/>
  <c r="G194" i="4"/>
  <c r="G184" i="4"/>
  <c r="G212" i="4" s="1"/>
  <c r="G168" i="4"/>
  <c r="G175" i="4" s="1"/>
  <c r="G76" i="4"/>
  <c r="G150" i="4" s="1"/>
  <c r="G151" i="4" s="1"/>
  <c r="G59" i="4"/>
  <c r="G34" i="4"/>
  <c r="G194" i="8"/>
  <c r="G168" i="8"/>
  <c r="G175" i="8" s="1"/>
  <c r="G76" i="8"/>
  <c r="G150" i="8" s="1"/>
  <c r="G151" i="8" s="1"/>
  <c r="G34" i="8"/>
  <c r="G35" i="8" l="1"/>
  <c r="G37" i="8" s="1"/>
  <c r="G38" i="8" s="1"/>
  <c r="G122" i="8"/>
  <c r="G124" i="8" s="1"/>
  <c r="G118" i="7"/>
  <c r="G120" i="7" s="1"/>
  <c r="G95" i="7"/>
  <c r="G106" i="7" s="1"/>
  <c r="G95" i="5"/>
  <c r="G106" i="5" s="1"/>
  <c r="G118" i="5"/>
  <c r="G120" i="5" s="1"/>
  <c r="G122" i="4"/>
  <c r="G124" i="4" s="1"/>
  <c r="G35" i="7"/>
  <c r="G38" i="7" s="1"/>
  <c r="G35" i="5"/>
  <c r="G38" i="5" s="1"/>
  <c r="G99" i="4"/>
  <c r="G110" i="4" s="1"/>
  <c r="G35" i="4"/>
  <c r="G41" i="4" s="1"/>
  <c r="G99" i="8"/>
  <c r="G110" i="8" s="1"/>
  <c r="G39" i="5" l="1"/>
  <c r="G41" i="8"/>
  <c r="G40" i="8"/>
  <c r="G138" i="8" s="1"/>
  <c r="G39" i="7"/>
  <c r="G40" i="7" s="1"/>
  <c r="G134" i="7"/>
  <c r="G50" i="7"/>
  <c r="G111" i="7"/>
  <c r="G134" i="5"/>
  <c r="G50" i="5"/>
  <c r="G111" i="5"/>
  <c r="G40" i="5"/>
  <c r="G37" i="4"/>
  <c r="G38" i="4" s="1"/>
  <c r="G54" i="8" l="1"/>
  <c r="I58" i="8" s="1"/>
  <c r="G42" i="8"/>
  <c r="G208" i="8" s="1"/>
  <c r="G115" i="8"/>
  <c r="I121" i="8" s="1"/>
  <c r="I116" i="7"/>
  <c r="I115" i="7"/>
  <c r="I114" i="7"/>
  <c r="I119" i="7"/>
  <c r="I118" i="7"/>
  <c r="I117" i="7"/>
  <c r="I54" i="7"/>
  <c r="I53" i="7"/>
  <c r="G204" i="7"/>
  <c r="I144" i="7"/>
  <c r="I137" i="7"/>
  <c r="I147" i="7"/>
  <c r="G170" i="7" s="1"/>
  <c r="G172" i="7" s="1"/>
  <c r="G207" i="7" s="1"/>
  <c r="I141" i="7"/>
  <c r="I142" i="7"/>
  <c r="I146" i="7"/>
  <c r="I140" i="7"/>
  <c r="I139" i="7"/>
  <c r="I138" i="7"/>
  <c r="G204" i="5"/>
  <c r="I115" i="5"/>
  <c r="I114" i="5"/>
  <c r="I119" i="5"/>
  <c r="I117" i="5"/>
  <c r="I118" i="5"/>
  <c r="I116" i="5"/>
  <c r="I53" i="5"/>
  <c r="I54" i="5"/>
  <c r="I147" i="5"/>
  <c r="G170" i="5" s="1"/>
  <c r="G172" i="5" s="1"/>
  <c r="G207" i="5" s="1"/>
  <c r="I142" i="5"/>
  <c r="I146" i="5"/>
  <c r="I141" i="5"/>
  <c r="I140" i="5"/>
  <c r="I144" i="5"/>
  <c r="I139" i="5"/>
  <c r="I138" i="5"/>
  <c r="I137" i="5"/>
  <c r="G40" i="4"/>
  <c r="I148" i="8"/>
  <c r="I141" i="8"/>
  <c r="I151" i="8"/>
  <c r="G174" i="8" s="1"/>
  <c r="G176" i="8" s="1"/>
  <c r="G211" i="8" s="1"/>
  <c r="I146" i="8"/>
  <c r="I150" i="8"/>
  <c r="I145" i="8"/>
  <c r="I143" i="8"/>
  <c r="I144" i="8"/>
  <c r="I142" i="8"/>
  <c r="I119" i="8"/>
  <c r="I55" i="7" l="1"/>
  <c r="G104" i="7" s="1"/>
  <c r="I57" i="8"/>
  <c r="I59" i="8"/>
  <c r="G108" i="8" s="1"/>
  <c r="I120" i="8"/>
  <c r="I122" i="8"/>
  <c r="I123" i="8"/>
  <c r="I118" i="8"/>
  <c r="I147" i="8"/>
  <c r="I149" i="8" s="1"/>
  <c r="I143" i="5"/>
  <c r="I145" i="5" s="1"/>
  <c r="I143" i="7"/>
  <c r="I145" i="7" s="1"/>
  <c r="I120" i="7"/>
  <c r="G206" i="7" s="1"/>
  <c r="I120" i="5"/>
  <c r="G206" i="5" s="1"/>
  <c r="I55" i="5"/>
  <c r="G54" i="4"/>
  <c r="G42" i="4"/>
  <c r="G138" i="4"/>
  <c r="G115" i="4"/>
  <c r="G65" i="8" l="1"/>
  <c r="G61" i="7"/>
  <c r="I124" i="8"/>
  <c r="G210" i="8" s="1"/>
  <c r="I68" i="7"/>
  <c r="I67" i="7"/>
  <c r="I71" i="7"/>
  <c r="I66" i="7"/>
  <c r="I65" i="7"/>
  <c r="I64" i="7"/>
  <c r="I70" i="7"/>
  <c r="I69" i="7"/>
  <c r="G104" i="5"/>
  <c r="G61" i="5"/>
  <c r="G208" i="4"/>
  <c r="I57" i="4"/>
  <c r="I58" i="4"/>
  <c r="I122" i="4"/>
  <c r="I118" i="4"/>
  <c r="I120" i="4"/>
  <c r="I121" i="4"/>
  <c r="I119" i="4"/>
  <c r="I123" i="4"/>
  <c r="I144" i="4"/>
  <c r="I151" i="4"/>
  <c r="G174" i="4" s="1"/>
  <c r="G176" i="4" s="1"/>
  <c r="G211" i="4" s="1"/>
  <c r="I146" i="4"/>
  <c r="I150" i="4"/>
  <c r="I143" i="4"/>
  <c r="I148" i="4"/>
  <c r="I145" i="4"/>
  <c r="I142" i="4"/>
  <c r="I141" i="4"/>
  <c r="I72" i="8"/>
  <c r="I71" i="8"/>
  <c r="I70" i="8"/>
  <c r="I69" i="8"/>
  <c r="I68" i="8"/>
  <c r="I73" i="8"/>
  <c r="I75" i="8"/>
  <c r="I74" i="8"/>
  <c r="I124" i="4" l="1"/>
  <c r="G210" i="4" s="1"/>
  <c r="I72" i="7"/>
  <c r="G105" i="7" s="1"/>
  <c r="G107" i="7" s="1"/>
  <c r="I67" i="5"/>
  <c r="I66" i="5"/>
  <c r="I68" i="5"/>
  <c r="I65" i="5"/>
  <c r="I71" i="5"/>
  <c r="I70" i="5"/>
  <c r="I69" i="5"/>
  <c r="I64" i="5"/>
  <c r="I147" i="4"/>
  <c r="I149" i="4" s="1"/>
  <c r="I59" i="4"/>
  <c r="I76" i="8"/>
  <c r="G109" i="8" s="1"/>
  <c r="G111" i="8" s="1"/>
  <c r="G205" i="7" l="1"/>
  <c r="G209" i="7" s="1"/>
  <c r="G184" i="7"/>
  <c r="I72" i="5"/>
  <c r="G105" i="5" s="1"/>
  <c r="G107" i="5" s="1"/>
  <c r="G108" i="4"/>
  <c r="G65" i="4"/>
  <c r="G209" i="8"/>
  <c r="G213" i="8" s="1"/>
  <c r="G188" i="8"/>
  <c r="I188" i="7" l="1"/>
  <c r="G205" i="5"/>
  <c r="G209" i="5" s="1"/>
  <c r="G184" i="5"/>
  <c r="I75" i="4"/>
  <c r="I70" i="4"/>
  <c r="I69" i="4"/>
  <c r="I74" i="4"/>
  <c r="I71" i="4"/>
  <c r="I68" i="4"/>
  <c r="I73" i="4"/>
  <c r="I72" i="4"/>
  <c r="I192" i="8"/>
  <c r="G189" i="8" s="1"/>
  <c r="G185" i="7" l="1"/>
  <c r="I188" i="5"/>
  <c r="G185" i="5" s="1"/>
  <c r="I76" i="4"/>
  <c r="G109" i="4" s="1"/>
  <c r="G111" i="4" s="1"/>
  <c r="I193" i="8"/>
  <c r="G190" i="8" s="1"/>
  <c r="I189" i="7" l="1"/>
  <c r="G186" i="7" s="1"/>
  <c r="I189" i="5"/>
  <c r="G186" i="5" s="1"/>
  <c r="G209" i="4"/>
  <c r="G213" i="4" s="1"/>
  <c r="G188" i="4"/>
  <c r="I197" i="8"/>
  <c r="I196" i="8"/>
  <c r="I195" i="8"/>
  <c r="I194" i="8"/>
  <c r="I198" i="8" s="1"/>
  <c r="G214" i="8" s="1"/>
  <c r="G215" i="8" s="1"/>
  <c r="G217" i="8" l="1"/>
  <c r="G218" i="8" s="1"/>
  <c r="C13" i="2"/>
  <c r="I192" i="7"/>
  <c r="I191" i="7"/>
  <c r="I193" i="7"/>
  <c r="I190" i="7"/>
  <c r="I194" i="7" s="1"/>
  <c r="G210" i="7" s="1"/>
  <c r="G211" i="7" s="1"/>
  <c r="I193" i="5"/>
  <c r="I192" i="5"/>
  <c r="I191" i="5"/>
  <c r="I190" i="5"/>
  <c r="I194" i="5" s="1"/>
  <c r="G210" i="5" s="1"/>
  <c r="G211" i="5" s="1"/>
  <c r="I192" i="4"/>
  <c r="G213" i="7" l="1"/>
  <c r="G214" i="7" s="1"/>
  <c r="C12" i="2"/>
  <c r="F12" i="2" s="1"/>
  <c r="J12" i="2" s="1"/>
  <c r="G213" i="5"/>
  <c r="G214" i="5" s="1"/>
  <c r="C10" i="2"/>
  <c r="F10" i="2" s="1"/>
  <c r="J10" i="2" s="1"/>
  <c r="G189" i="4"/>
  <c r="I193" i="4" l="1"/>
  <c r="G190" i="4" s="1"/>
  <c r="I195" i="4" l="1"/>
  <c r="I197" i="4"/>
  <c r="I194" i="4"/>
  <c r="I198" i="4" s="1"/>
  <c r="G214" i="4" s="1"/>
  <c r="G215" i="4" s="1"/>
  <c r="I196" i="4"/>
  <c r="G217" i="4" l="1"/>
  <c r="G218" i="4" s="1"/>
  <c r="C9" i="2"/>
  <c r="F9" i="2" s="1"/>
  <c r="F13" i="2"/>
  <c r="J13" i="2" s="1"/>
  <c r="G194" i="6"/>
  <c r="G184" i="6"/>
  <c r="G212" i="6" s="1"/>
  <c r="G168" i="6"/>
  <c r="G175" i="6" s="1"/>
  <c r="G76" i="6"/>
  <c r="G59" i="6"/>
  <c r="G34" i="6"/>
  <c r="G122" i="6" l="1"/>
  <c r="G124" i="6" s="1"/>
  <c r="G150" i="6"/>
  <c r="G151" i="6" s="1"/>
  <c r="H30" i="2"/>
  <c r="J30" i="2" s="1"/>
  <c r="J9" i="2"/>
  <c r="G99" i="6"/>
  <c r="G110" i="6" s="1"/>
  <c r="G35" i="6"/>
  <c r="G41" i="6" s="1"/>
  <c r="G190" i="3"/>
  <c r="G180" i="3"/>
  <c r="G208" i="3" s="1"/>
  <c r="G164" i="3"/>
  <c r="G171" i="3" s="1"/>
  <c r="G72" i="3"/>
  <c r="G55" i="3"/>
  <c r="G34" i="3"/>
  <c r="G118" i="3" l="1"/>
  <c r="G120" i="3" s="1"/>
  <c r="G146" i="3"/>
  <c r="G147" i="3" s="1"/>
  <c r="G37" i="6"/>
  <c r="G38" i="6" s="1"/>
  <c r="G35" i="3"/>
  <c r="G38" i="3" s="1"/>
  <c r="G95" i="3"/>
  <c r="G106" i="3" s="1"/>
  <c r="G39" i="3" l="1"/>
  <c r="G40" i="3" s="1"/>
  <c r="G204" i="3" s="1"/>
  <c r="G40" i="6"/>
  <c r="G42" i="6" s="1"/>
  <c r="G208" i="6" s="1"/>
  <c r="G50" i="3"/>
  <c r="G134" i="3"/>
  <c r="G111" i="3"/>
  <c r="G190" i="1"/>
  <c r="G164" i="1"/>
  <c r="G171" i="1" s="1"/>
  <c r="G145" i="1"/>
  <c r="G72" i="1"/>
  <c r="G118" i="1" s="1"/>
  <c r="G55" i="1"/>
  <c r="G34" i="1"/>
  <c r="G54" i="6" l="1"/>
  <c r="I58" i="6" s="1"/>
  <c r="G146" i="1"/>
  <c r="G147" i="1" s="1"/>
  <c r="G115" i="6"/>
  <c r="I121" i="6" s="1"/>
  <c r="G138" i="6"/>
  <c r="I145" i="6" s="1"/>
  <c r="G95" i="1"/>
  <c r="G106" i="1" s="1"/>
  <c r="I146" i="6"/>
  <c r="I142" i="6"/>
  <c r="I148" i="6"/>
  <c r="I53" i="3"/>
  <c r="I54" i="3"/>
  <c r="I137" i="3"/>
  <c r="I147" i="3"/>
  <c r="G170" i="3" s="1"/>
  <c r="G172" i="3" s="1"/>
  <c r="G207" i="3" s="1"/>
  <c r="I144" i="3"/>
  <c r="I142" i="3"/>
  <c r="I146" i="3"/>
  <c r="I141" i="3"/>
  <c r="I140" i="3"/>
  <c r="I139" i="3"/>
  <c r="I138" i="3"/>
  <c r="I115" i="3"/>
  <c r="I118" i="3"/>
  <c r="I114" i="3"/>
  <c r="I117" i="3"/>
  <c r="I116" i="3"/>
  <c r="I119" i="3"/>
  <c r="G120" i="1"/>
  <c r="G180" i="1"/>
  <c r="G208" i="1" s="1"/>
  <c r="G35" i="1"/>
  <c r="G38" i="1" s="1"/>
  <c r="I150" i="6" l="1"/>
  <c r="I151" i="6"/>
  <c r="G174" i="6" s="1"/>
  <c r="G176" i="6" s="1"/>
  <c r="G211" i="6" s="1"/>
  <c r="I144" i="6"/>
  <c r="I143" i="6"/>
  <c r="I122" i="6"/>
  <c r="I118" i="6"/>
  <c r="I57" i="6"/>
  <c r="I59" i="6" s="1"/>
  <c r="G65" i="6" s="1"/>
  <c r="I71" i="6" s="1"/>
  <c r="I141" i="6"/>
  <c r="I147" i="6" s="1"/>
  <c r="I149" i="6" s="1"/>
  <c r="I120" i="6"/>
  <c r="I123" i="6"/>
  <c r="I119" i="6"/>
  <c r="I55" i="3"/>
  <c r="G61" i="3" s="1"/>
  <c r="G50" i="1"/>
  <c r="G39" i="1"/>
  <c r="G40" i="1" s="1"/>
  <c r="I143" i="3"/>
  <c r="I145" i="3" s="1"/>
  <c r="I120" i="3"/>
  <c r="G206" i="3" s="1"/>
  <c r="G134" i="1"/>
  <c r="I147" i="1" s="1"/>
  <c r="G111" i="1"/>
  <c r="I124" i="6" l="1"/>
  <c r="G210" i="6" s="1"/>
  <c r="I68" i="6"/>
  <c r="I70" i="6"/>
  <c r="I74" i="6"/>
  <c r="I69" i="6"/>
  <c r="I73" i="6"/>
  <c r="I72" i="6"/>
  <c r="G108" i="6"/>
  <c r="I75" i="6"/>
  <c r="G104" i="3"/>
  <c r="G204" i="1"/>
  <c r="I67" i="3"/>
  <c r="I70" i="3"/>
  <c r="I66" i="3"/>
  <c r="I64" i="3"/>
  <c r="I65" i="3"/>
  <c r="I69" i="3"/>
  <c r="I71" i="3"/>
  <c r="I68" i="3"/>
  <c r="I116" i="1"/>
  <c r="I115" i="1"/>
  <c r="I119" i="1"/>
  <c r="I117" i="1"/>
  <c r="I114" i="1"/>
  <c r="I118" i="1"/>
  <c r="I54" i="1"/>
  <c r="I53" i="1"/>
  <c r="I144" i="1"/>
  <c r="I137" i="1"/>
  <c r="I146" i="1"/>
  <c r="I142" i="1"/>
  <c r="I141" i="1"/>
  <c r="I138" i="1"/>
  <c r="G170" i="1"/>
  <c r="G172" i="1" s="1"/>
  <c r="G207" i="1" s="1"/>
  <c r="I140" i="1"/>
  <c r="I139" i="1"/>
  <c r="I76" i="6" l="1"/>
  <c r="G109" i="6" s="1"/>
  <c r="G111" i="6" s="1"/>
  <c r="G188" i="6" s="1"/>
  <c r="I55" i="1"/>
  <c r="I72" i="3"/>
  <c r="G105" i="3" s="1"/>
  <c r="G107" i="3" s="1"/>
  <c r="G184" i="3" s="1"/>
  <c r="I143" i="1"/>
  <c r="I145" i="1" s="1"/>
  <c r="I120" i="1"/>
  <c r="G206" i="1" s="1"/>
  <c r="G209" i="6" l="1"/>
  <c r="G213" i="6" s="1"/>
  <c r="G104" i="1"/>
  <c r="G61" i="1"/>
  <c r="I69" i="1" s="1"/>
  <c r="I192" i="6"/>
  <c r="G205" i="3"/>
  <c r="G209" i="3" s="1"/>
  <c r="I70" i="1"/>
  <c r="I64" i="1" l="1"/>
  <c r="I65" i="1"/>
  <c r="I66" i="1"/>
  <c r="I67" i="1"/>
  <c r="I68" i="1"/>
  <c r="I71" i="1"/>
  <c r="G189" i="6"/>
  <c r="I188" i="3"/>
  <c r="G185" i="3" s="1"/>
  <c r="I72" i="1" l="1"/>
  <c r="G105" i="1" s="1"/>
  <c r="G107" i="1" s="1"/>
  <c r="I193" i="6"/>
  <c r="G190" i="6" s="1"/>
  <c r="I189" i="3"/>
  <c r="G186" i="3" s="1"/>
  <c r="G205" i="1" l="1"/>
  <c r="G209" i="1" s="1"/>
  <c r="G184" i="1"/>
  <c r="I188" i="1" s="1"/>
  <c r="I196" i="6"/>
  <c r="I195" i="6"/>
  <c r="I197" i="6"/>
  <c r="I194" i="6"/>
  <c r="I198" i="6" s="1"/>
  <c r="G214" i="6" s="1"/>
  <c r="G215" i="6" s="1"/>
  <c r="I191" i="3"/>
  <c r="I193" i="3"/>
  <c r="I192" i="3"/>
  <c r="I190" i="3"/>
  <c r="I194" i="3" s="1"/>
  <c r="G210" i="3" s="1"/>
  <c r="G211" i="3" s="1"/>
  <c r="G213" i="3" l="1"/>
  <c r="G214" i="3" s="1"/>
  <c r="C8" i="2"/>
  <c r="F8" i="2" s="1"/>
  <c r="G217" i="6"/>
  <c r="G218" i="6" s="1"/>
  <c r="C11" i="2"/>
  <c r="F11" i="2" s="1"/>
  <c r="G185" i="1"/>
  <c r="H29" i="2" l="1"/>
  <c r="J29" i="2" s="1"/>
  <c r="J8" i="2"/>
  <c r="J11" i="2"/>
  <c r="I189" i="1"/>
  <c r="G186" i="1" s="1"/>
  <c r="I193" i="1" l="1"/>
  <c r="I192" i="1"/>
  <c r="I190" i="1"/>
  <c r="I194" i="1" s="1"/>
  <c r="G210" i="1" s="1"/>
  <c r="G211" i="1" s="1"/>
  <c r="I191" i="1"/>
  <c r="C7" i="2" l="1"/>
  <c r="F7" i="2" s="1"/>
  <c r="G213" i="1"/>
  <c r="G214" i="1" s="1"/>
  <c r="H20" i="2" l="1"/>
  <c r="J7" i="2"/>
  <c r="J14" i="2" s="1"/>
  <c r="H21" i="2" s="1"/>
  <c r="H22" i="2" s="1"/>
  <c r="H28" i="2"/>
  <c r="J28" i="2" s="1"/>
  <c r="J31" i="2" s="1"/>
</calcChain>
</file>

<file path=xl/sharedStrings.xml><?xml version="1.0" encoding="utf-8"?>
<sst xmlns="http://schemas.openxmlformats.org/spreadsheetml/2006/main" count="2591" uniqueCount="505">
  <si>
    <t>PLANILHA DE CUSTOS E FORMAÇÃO DE PREÇOS</t>
  </si>
  <si>
    <t>MODELO PARA A CONSOLIDAÇÃO E APRESENTAÇÃO DE PROPOSTAS (IN SEGES/ME 05/2017)</t>
  </si>
  <si>
    <t>Licitação nº</t>
  </si>
  <si>
    <t>Dia:</t>
  </si>
  <si>
    <t>XX/XX/2022 às 09:00h</t>
  </si>
  <si>
    <t>Discriminação dos Serviços (dados referentes à contratação)</t>
  </si>
  <si>
    <t>A</t>
  </si>
  <si>
    <t>Data de apresentação da proposta (dia/mês/ano):</t>
  </si>
  <si>
    <t>B</t>
  </si>
  <si>
    <t>Município/UF:</t>
  </si>
  <si>
    <t>Vila Velha - ES</t>
  </si>
  <si>
    <t>C</t>
  </si>
  <si>
    <t>Ano do Acordo, Convenção ou Dissídio Coletivo:</t>
  </si>
  <si>
    <t>D</t>
  </si>
  <si>
    <t>Número de meses de execução contratual</t>
  </si>
  <si>
    <t>12 (doze) meses</t>
  </si>
  <si>
    <t>Identificação do Serviço</t>
  </si>
  <si>
    <t>Tipo de serviço</t>
  </si>
  <si>
    <t xml:space="preserve">Unidade de Medida </t>
  </si>
  <si>
    <t>Quantidade (em função da unidade de medida)</t>
  </si>
  <si>
    <t>Posto/Mês</t>
  </si>
  <si>
    <t>Dados para composição dos custos referentes a mão de obra</t>
  </si>
  <si>
    <t>I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</si>
  <si>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</si>
  <si>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</si>
  <si>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</si>
  <si>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contratual)</t>
  </si>
  <si>
    <t>Data-Base da Categoria (dia/mês/ano)</t>
  </si>
  <si>
    <r>
      <t>Nota 1:</t>
    </r>
    <r>
      <rPr>
        <sz val="10"/>
        <color theme="1"/>
        <rFont val="Times New Roman"/>
        <family val="1"/>
      </rPr>
      <t xml:space="preserve"> A planilha será calculada considerando o </t>
    </r>
    <r>
      <rPr>
        <b/>
        <sz val="10"/>
        <color theme="1"/>
        <rFont val="Times New Roman"/>
        <family val="1"/>
      </rPr>
      <t>valor mensal</t>
    </r>
    <r>
      <rPr>
        <sz val="10"/>
        <color theme="1"/>
        <rFont val="Times New Roman"/>
        <family val="1"/>
      </rPr>
      <t xml:space="preserve"> do empregado.</t>
    </r>
  </si>
  <si>
    <r>
      <t>Nota 2</t>
    </r>
    <r>
      <rPr>
        <sz val="10"/>
        <color theme="1"/>
        <rFont val="Times New Roman"/>
        <family val="1"/>
      </rPr>
      <t>: Deverá ser utilizado o salário normativo da Categoria Profissional vigente.</t>
    </r>
  </si>
  <si>
    <t>Módulo 1 - Composição da Remuneração</t>
  </si>
  <si>
    <t>Composição da Remuneração</t>
  </si>
  <si>
    <t>Valor (R$)</t>
  </si>
  <si>
    <t>Salário-Base</t>
  </si>
  <si>
    <t>Adicional de Periculosidade</t>
  </si>
  <si>
    <t>Adicional de Insalubridade</t>
  </si>
  <si>
    <t>Outros (especificar)</t>
  </si>
  <si>
    <t>Total</t>
  </si>
  <si>
    <r>
      <t>Nota 1:</t>
    </r>
    <r>
      <rPr>
        <sz val="10"/>
        <color theme="1"/>
        <rFont val="Times New Roman"/>
        <family val="1"/>
      </rPr>
      <t xml:space="preserve"> O Módulo 1 refere-se ao </t>
    </r>
    <r>
      <rPr>
        <b/>
        <sz val="10"/>
        <color theme="1"/>
        <rFont val="Times New Roman"/>
        <family val="1"/>
      </rPr>
      <t>valor mensal devido ao empregado</t>
    </r>
    <r>
      <rPr>
        <sz val="10"/>
        <color theme="1"/>
        <rFont val="Times New Roman"/>
        <family val="1"/>
      </rPr>
      <t xml:space="preserve"> pela prestação do serviço no período de 12 meses.</t>
    </r>
  </si>
  <si>
    <r>
      <t xml:space="preserve">Nota 3: </t>
    </r>
    <r>
      <rPr>
        <sz val="10"/>
        <color theme="1"/>
        <rFont val="Times New Roman"/>
        <family val="1"/>
      </rPr>
      <t>Existe Laudo de Periculosidade para o local de prestação de serviços.</t>
    </r>
  </si>
  <si>
    <t>Módulo 2 - Encargos e Benefícios Anuais, Mensais e Diários</t>
  </si>
  <si>
    <t>Submódulo 2.1 - 13º (décimo terceiro) Salário, Férias e Adicional de Férias</t>
  </si>
  <si>
    <t>Base de Cálculo do Submódulo 2.1 (Módulo 1) =</t>
  </si>
  <si>
    <t>2.1</t>
  </si>
  <si>
    <t>13º (décimo terceiro) Salário, Férias e Adicional de Férias</t>
  </si>
  <si>
    <t>Percentual (%)</t>
  </si>
  <si>
    <t>13º (décimo terceiro) Salário</t>
  </si>
  <si>
    <r>
      <t>Nota 1:</t>
    </r>
    <r>
      <rPr>
        <sz val="10"/>
        <color theme="1"/>
        <rFont val="Times New Roman"/>
        <family val="1"/>
      </rPr>
      <t xml:space="preserve"> Como a planilha de custos e formação de preços é calculada mensalmente, provisiona-se proporcionalmente 1/12 (um doze avos) dos valores referentes a gratificação natalina, férias e adicional de férias.</t>
    </r>
  </si>
  <si>
    <r>
      <t>Nota 2:</t>
    </r>
    <r>
      <rPr>
        <sz val="10"/>
        <color theme="1"/>
        <rFont val="Times New Roman"/>
        <family val="1"/>
      </rPr>
      <t xml:space="preserve"> O adicional de férias contido no Submódulo 2.1 corresponde a 1/3 (um terço) da remuneração que por sua vez é divido por 12 (doze).</t>
    </r>
  </si>
  <si>
    <r>
      <t xml:space="preserve">Nota 3: </t>
    </r>
    <r>
      <rPr>
        <sz val="10"/>
        <color theme="1"/>
        <rFont val="Times New Roman"/>
        <family val="1"/>
      </rPr>
      <t>As férias estão aprovisionadas na substituição.</t>
    </r>
  </si>
  <si>
    <t>Submódulo 2.2 - Encargos Previdenciários (GPS), Fundo de Garantia por Tempo de Serviço (FGTS) e outras contribuições.</t>
  </si>
  <si>
    <t>Base de Cálculo do Submódulo 2.2 (Módulo 1 + Submódulo 2.1 ) =</t>
  </si>
  <si>
    <t>2.2</t>
  </si>
  <si>
    <t>GPS, FGTS e outras contribuições</t>
  </si>
  <si>
    <t>INSS</t>
  </si>
  <si>
    <t>Salário Educação</t>
  </si>
  <si>
    <t xml:space="preserve">SAT </t>
  </si>
  <si>
    <t>SESC ou SESI</t>
  </si>
  <si>
    <t>E</t>
  </si>
  <si>
    <t>SENAI - SENAC</t>
  </si>
  <si>
    <t>F</t>
  </si>
  <si>
    <t>SEBRAE</t>
  </si>
  <si>
    <t>G</t>
  </si>
  <si>
    <t>INCRA</t>
  </si>
  <si>
    <t>H</t>
  </si>
  <si>
    <t>FGTS</t>
  </si>
  <si>
    <t xml:space="preserve">Total </t>
  </si>
  <si>
    <r>
      <t>Nota 1:</t>
    </r>
    <r>
      <rPr>
        <sz val="10"/>
        <color theme="1"/>
        <rFont val="Times New Roman"/>
        <family val="1"/>
      </rPr>
      <t> Os percentuais dos encargos previdenciários, do FGTS e demais contribuições são aqueles estabelecidos pela legislação vigente.</t>
    </r>
  </si>
  <si>
    <r>
      <t xml:space="preserve">Nota 2: </t>
    </r>
    <r>
      <rPr>
        <sz val="10"/>
        <color theme="1"/>
        <rFont val="Times New Roman"/>
        <family val="1"/>
      </rPr>
      <t>Previdência Social – conforme o artigo 22, inciso I, da Lei 8.212/91, empresa custeia 20%;</t>
    </r>
  </si>
  <si>
    <r>
      <t xml:space="preserve">Nota 3: </t>
    </r>
    <r>
      <rPr>
        <sz val="10"/>
        <color theme="1"/>
        <rFont val="Times New Roman"/>
        <family val="1"/>
      </rPr>
      <t>Salário Educação – A prestadora de serviços contribui com 2,5%, por determinação do art. 15, da Lei nº 9.424/96; do art. 2º do Decreto nº 3.142/99; e art. 212, § 5º da CF;</t>
    </r>
  </si>
  <si>
    <r>
      <t xml:space="preserve">Nota 4: </t>
    </r>
    <r>
      <rPr>
        <sz val="10"/>
        <color theme="1"/>
        <rFont val="Times New Roman"/>
        <family val="1"/>
      </rPr>
      <t>Base de Cálculo do SAT (GILL/RAT ou RAT AJUSTADO) = RAT (Riscos Ambientais do Trabalho, que varia entre 1% e 3%) x FAP (Fator Acidentário de Prevenção que varia entre 0,5 a 2,0 pontos)</t>
    </r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</si>
  <si>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</si>
  <si>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</si>
  <si>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</si>
  <si>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</si>
  <si>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</si>
  <si>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Seguro de Vida</t>
  </si>
  <si>
    <t>Assistência Odontológica</t>
  </si>
  <si>
    <r>
      <t>Nota 1:</t>
    </r>
    <r>
      <rPr>
        <sz val="10"/>
        <color theme="1"/>
        <rFont val="Times New Roman"/>
        <family val="1"/>
      </rPr>
      <t xml:space="preserve"> O valor informado deverá ser o custo real do benefício (descontado o valor eventualmente pago pelo empregado).</t>
    </r>
  </si>
  <si>
    <r>
      <t>Nota 2:</t>
    </r>
    <r>
      <rPr>
        <sz val="10"/>
        <color theme="1"/>
        <rFont val="Times New Roman"/>
        <family val="1"/>
      </rPr>
      <t xml:space="preserve"> A tarifa atual de ônibus, na região metropolitana da Grande Vitória, é R$ 4,50 de segunda a sábado e aos domingos é reduzida para R$ 3,90</t>
    </r>
  </si>
  <si>
    <t>Quadro-Resumo do Módulo 2 - Encargos e Benefícios anuais, mensais e diários</t>
  </si>
  <si>
    <t>Encargos e Benefícios Anuais, Mensais e Diários</t>
  </si>
  <si>
    <t>Módulo 3 - Provisão para Rescisão</t>
  </si>
  <si>
    <t>Base de Cálculo do Módulo 3 (Módulo 1) =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</si>
  <si>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</si>
  <si>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</si>
  <si>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</si>
  <si>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</si>
  <si>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</si>
  <si>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de GPS, FGTS e outras contribuições sobre o Aviso Prévio Trabalhado</t>
  </si>
  <si>
    <t>Multa do FGTS e contribuição social sobre o Aviso Prévio Trabalhado</t>
  </si>
  <si>
    <r>
      <t xml:space="preserve">Nota 1: % API = (1/12) x 0,05 x 100 ≅	 0,42%. </t>
    </r>
    <r>
      <rPr>
        <sz val="10"/>
        <color theme="1"/>
        <rFont val="Times New Roman"/>
        <family val="1"/>
      </rPr>
      <t>Onde: 1 = remuneração mensal (total do Módulo 1); 12 = número de meses do ano; 5% = percentual de empregados demitidos sem a concessão do aviso prévio (levantamento conforme STF), podendo variar de acordo com cada empresa;</t>
    </r>
  </si>
  <si>
    <r>
      <t xml:space="preserve">Nota 2: % FGTS sobre API = API x 0,08 x 100 ≅ 0,03%. </t>
    </r>
    <r>
      <rPr>
        <sz val="10"/>
        <color theme="1"/>
        <rFont val="Times New Roman"/>
        <family val="1"/>
      </rPr>
      <t>Onde: API = custo mensal do aviso prévio indenizado (item A do Módulo 3); 8% = alíquota do FGTS</t>
    </r>
  </si>
  <si>
    <r>
      <t xml:space="preserve">Nota 3: % MULTA do FGTS e CS sobre API = [1 + 2/12 + (1/3 x 1/12)] x 0,08 x 0,4 x 0,9 x 100 ≅ 3,44%. </t>
    </r>
    <r>
      <rPr>
        <sz val="10"/>
        <color theme="1"/>
        <rFont val="Times New Roman"/>
        <family val="1"/>
      </rPr>
      <t>Onde: 1 = remuneração mensal (total do Módulo 1); 2/12 = estimativa de 13º e férias sobre a remuneração; (1/3 x 1/12) = estimativa de 1/3 de férias; 8% = alíquota FGTS; 40% = alíquota da multa sobre o saldo do FGTS; 90% = estatística de funcionários que não pedem demissão, conforme STJ.</t>
    </r>
  </si>
  <si>
    <r>
      <t xml:space="preserve">Nota 4: % APT = (7/30) / 12 x 100 ≅ 1,94%. </t>
    </r>
    <r>
      <rPr>
        <sz val="10"/>
        <color theme="1"/>
        <rFont val="Times New Roman"/>
        <family val="1"/>
      </rPr>
      <t xml:space="preserve">Onde: (7/30) = proporção de dias de aviso prévio a que o empregado tem direito de se ausentar durante o mês; 12 = número de meses do ano; </t>
    </r>
  </si>
  <si>
    <t>Módulo 4 - Custo de Reposição do Profissional Ausente</t>
  </si>
  <si>
    <r>
      <t xml:space="preserve">Nota 1: </t>
    </r>
    <r>
      <rPr>
        <sz val="10"/>
        <color theme="1"/>
        <rFont val="Times New Roman"/>
        <family val="1"/>
      </rPr>
      <t>Os itens que contemplam o módulo 4 se referem ao custo dos dias trabalhados pelo repositor/substituto que por ventura venha cobrir o empregado nos casos de Ausências Legais (Submódulo 4.1) e/ou na Intrajornada (Submódulo 4.2), a depender da prestação do serviço.</t>
    </r>
  </si>
  <si>
    <r>
      <t xml:space="preserve">Nota 2: </t>
    </r>
    <r>
      <rPr>
        <sz val="10"/>
        <color theme="1"/>
        <rFont val="Times New Roman"/>
        <family val="1"/>
      </rPr>
      <t>Haverá a incidência do Submódulo 2.2 sobre esse módulo.</t>
    </r>
  </si>
  <si>
    <t>Submódulo 4.1 - Ausências Legais</t>
  </si>
  <si>
    <t>Base de Cálculo do Módulo 4.1 (Módulo 1) =</t>
  </si>
  <si>
    <t>4.1</t>
  </si>
  <si>
    <t>Ausências Legais</t>
  </si>
  <si>
    <t>%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</si>
  <si>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</si>
  <si>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</si>
  <si>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</si>
  <si>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</si>
  <si>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</si>
  <si>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</si>
  <si>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Subtotal antes da incidência de proporcional de férias, 1/3 e 13º sobre custo de reposição</t>
  </si>
  <si>
    <t>Proporcional de férias, 1/3 e 13º sobre custo de reposição (exceto afastamento maternidade)</t>
  </si>
  <si>
    <t>Subtotal antes da incidência do submódulo 2.2 sobre custo de reposição</t>
  </si>
  <si>
    <t>Incidência do submódulo 2.2 sobre custo de reposição</t>
  </si>
  <si>
    <r>
      <t xml:space="preserve">Nota 1: </t>
    </r>
    <r>
      <rPr>
        <sz val="10"/>
        <color theme="1"/>
        <rFont val="Times New Roman"/>
        <family val="1"/>
      </rPr>
      <t>As alíneas “A” a “F” referem-se somente ao custo que será pago ao repositor pelos dias trabalhados quando da necessidade de substituir a mão de obra alocada na prestação do serviço.</t>
    </r>
  </si>
  <si>
    <r>
      <t xml:space="preserve">Nota 2: %Cobertura de Férias = 1/12 x 100 ≅ 8,33%. </t>
    </r>
    <r>
      <rPr>
        <sz val="10"/>
        <color theme="1"/>
        <rFont val="Times New Roman"/>
        <family val="1"/>
      </rPr>
      <t>Onde: 1 = remuneração mensal</t>
    </r>
    <r>
      <rPr>
        <b/>
        <sz val="10"/>
        <color theme="1"/>
        <rFont val="Times New Roman"/>
        <family val="1"/>
      </rPr>
      <t>;</t>
    </r>
    <r>
      <rPr>
        <sz val="10"/>
        <color theme="1"/>
        <rFont val="Times New Roman"/>
        <family val="1"/>
      </rPr>
      <t xml:space="preserve"> 12 = número de meses do ano.</t>
    </r>
  </si>
  <si>
    <r>
      <t xml:space="preserve">Nota 3: %Ausências Legais = (1 /30)/12 x 100 ≅ 0,28%. </t>
    </r>
    <r>
      <rPr>
        <sz val="10"/>
        <color theme="1"/>
        <rFont val="Times New Roman"/>
        <family val="1"/>
      </rPr>
      <t>Onde: (1/30)/12 = estimativa de 1 (um) dia de licença por ano.</t>
    </r>
  </si>
  <si>
    <r>
      <t xml:space="preserve">Nota 4: %Licença-Paternidade = (5/30)/12 x 0,015 x 100 ≅ 0,02%. </t>
    </r>
    <r>
      <rPr>
        <sz val="10"/>
        <color theme="1"/>
        <rFont val="Times New Roman"/>
        <family val="1"/>
      </rPr>
      <t xml:space="preserve">Onde: (5/30)/12 = estimativa de 5 (cinco) dias de licença por ano; 1,5% = média de trabalhadores que são pais durante o ano, de acordo com dados do IBGE. </t>
    </r>
  </si>
  <si>
    <t>Submódulo 4.2 - Intrajornada</t>
  </si>
  <si>
    <t>4.2</t>
  </si>
  <si>
    <t>Intrajornada</t>
  </si>
  <si>
    <t>Substituto na cobertura de Intervalo para repouso ou alimentação</t>
  </si>
  <si>
    <r>
      <rPr>
        <b/>
        <sz val="10"/>
        <color theme="1"/>
        <rFont val="Times New Roman"/>
        <family val="1"/>
      </rPr>
      <t>Nota 1:</t>
    </r>
    <r>
      <rPr>
        <sz val="10"/>
        <color theme="1"/>
        <rFont val="Times New Roman"/>
        <family val="1"/>
      </rPr>
      <t xml:space="preserve"> Não haverá necessidade de reposição de um empregado durante sua ausência nos casos de intervalo para repouso ou alimentação</t>
    </r>
  </si>
  <si>
    <t>Quadro-Resumo do Módulo 4 - Custo de Reposição do Profissional Ausente</t>
  </si>
  <si>
    <t>Custo de Reposição do Profissional Ausente</t>
  </si>
  <si>
    <t xml:space="preserve">Substituto nas Ausências Legais </t>
  </si>
  <si>
    <t xml:space="preserve">Substituto na Intrajornada </t>
  </si>
  <si>
    <t>Módulo 5 - Insumos Diversos</t>
  </si>
  <si>
    <t>Insumos Diversos</t>
  </si>
  <si>
    <t>Módulo 6 - Custos Indiretos, Tributos e Lucro</t>
  </si>
  <si>
    <t>Base de cálculo do lucro - BCL = (BCCI + Custos Indiretos) =</t>
  </si>
  <si>
    <t>Base de cálculo dos tributos - BCT = (BCL+Lucro) / (1- (Somatório da % de tributos)) =</t>
  </si>
  <si>
    <t>Custos Indiretos, Tributos e Lucro</t>
  </si>
  <si>
    <t>Custos Indiretos</t>
  </si>
  <si>
    <t>Lucro</t>
  </si>
  <si>
    <t>Tributos</t>
  </si>
  <si>
    <t>C.1</t>
  </si>
  <si>
    <t>Tributos Federais (COFINS - Regime Não-Cumulativo)</t>
  </si>
  <si>
    <t>C.2</t>
  </si>
  <si>
    <t>Tributos Federais (PIS - Regime Não Cumulativo)</t>
  </si>
  <si>
    <t>C.3</t>
  </si>
  <si>
    <t>Tributos Municipais (ISS)</t>
  </si>
  <si>
    <t>2. QUADRO-RESUMO DO CUSTO POR EMPREGADO</t>
  </si>
  <si>
    <t>Mão de obra vinculada à execução contratual (valor por empregado)</t>
  </si>
  <si>
    <t>Subtotal (A + B +C+ D+E)</t>
  </si>
  <si>
    <t>Módulo 6 – Custos Indiretos, Tributos e Lucro</t>
  </si>
  <si>
    <t xml:space="preserve">Valor Total por Empregado </t>
  </si>
  <si>
    <t>Quantidade de empregados previstos na licitação</t>
  </si>
  <si>
    <t>Valor mensal</t>
  </si>
  <si>
    <t>Valor anual</t>
  </si>
  <si>
    <t>Tipo de Serviço (A)</t>
  </si>
  <si>
    <t>Valor Proposto por Empregado (B)</t>
  </si>
  <si>
    <t>Qtde. de Empregados por Posto (C)</t>
  </si>
  <si>
    <t>Valor Proposto por Posto (D) = (B x C)</t>
  </si>
  <si>
    <t>Qtde. de Postos (E)</t>
  </si>
  <si>
    <t>Valor Total do Serviço (F) = (D x E)</t>
  </si>
  <si>
    <t>VALOR GLOBAL DA PROPOSTA</t>
  </si>
  <si>
    <t>DESCRIÇÃO</t>
  </si>
  <si>
    <t>VALOR (R$)</t>
  </si>
  <si>
    <t xml:space="preserve">Valor proposto por Posto </t>
  </si>
  <si>
    <t xml:space="preserve">Valor mensal do serviço </t>
  </si>
  <si>
    <t xml:space="preserve">Valor global da proposta </t>
  </si>
  <si>
    <t xml:space="preserve">(Valor mensal do serviço multiplicado por 12 meses). </t>
  </si>
  <si>
    <t>5173-30</t>
  </si>
  <si>
    <t>Vigilância</t>
  </si>
  <si>
    <t xml:space="preserve">Processo SEI nº </t>
  </si>
  <si>
    <t>Plano de Saúde Ambulatorial</t>
  </si>
  <si>
    <t>AFETOS</t>
  </si>
  <si>
    <t>Adicional de Férias</t>
  </si>
  <si>
    <t>Auxílio-Refeição/Alimentação nas férias</t>
  </si>
  <si>
    <t>Nota 6: % Encargos sobre APT = % do submódulo 2.2 x % APT</t>
  </si>
  <si>
    <r>
      <t xml:space="preserve">Nota 7: %MULTA do FGTS e CS sobre APT = %APT x 0,08 x 0,4 x 100 ≅ 0,062%. </t>
    </r>
    <r>
      <rPr>
        <sz val="10"/>
        <color theme="1"/>
        <rFont val="Times New Roman"/>
        <family val="1"/>
      </rPr>
      <t>Onde: %APT = percentual do aviso prévio trabalho; 8% = alíquota FGTS; 40% alíquota da multa sobre o saldo do FGTS</t>
    </r>
  </si>
  <si>
    <t>QUADRO-RESUMO DO VALOR MENSAL DO SERVIÇO</t>
  </si>
  <si>
    <t>QUADRO-RESUMO DO VALOR GLOBAL DA PROPOSTA</t>
  </si>
  <si>
    <t>VALOR MENSAL DOS SERVIÇOS</t>
  </si>
  <si>
    <t>Valor mensal dos serviços</t>
  </si>
  <si>
    <t>Escala de Trabalho</t>
  </si>
  <si>
    <t>Preço Mensal do Posto</t>
  </si>
  <si>
    <t xml:space="preserve">Número de Postos </t>
  </si>
  <si>
    <t>Subtotal</t>
  </si>
  <si>
    <t>44h semanais diurnas, de segunda a sexta-feira, envolvendo 1 vigilante</t>
  </si>
  <si>
    <t>12h horas diurnas, de segunda-feira a domingo, envolvendo 2 vigilantes em turnos de 12x36</t>
  </si>
  <si>
    <t>12h horas noturnas, de segunda-feira a domingo, envolvendo 2 vigilantes em turnos de 12x36</t>
  </si>
  <si>
    <t xml:space="preserve">Vigilância armada 44h semanais </t>
  </si>
  <si>
    <t>Vigilância armada 12h diurnas</t>
  </si>
  <si>
    <t>Vigilância armada 12h noturnas</t>
  </si>
  <si>
    <t>Vigilância Armada, 44h semanais diurnas</t>
  </si>
  <si>
    <r>
      <t>Base de cálculo dos custos indiretos - BCCI = ( M1+M2+M3+M4+M5) =</t>
    </r>
    <r>
      <rPr>
        <sz val="10"/>
        <rFont val="Times New Roman"/>
        <family val="1"/>
      </rPr>
      <t xml:space="preserve"> </t>
    </r>
  </si>
  <si>
    <r>
      <t>Nota 1:</t>
    </r>
    <r>
      <rPr>
        <sz val="10"/>
        <rFont val="Times New Roman"/>
        <family val="1"/>
      </rPr>
      <t> Custos Indiretos, Tributos e Lucro por empregado.</t>
    </r>
  </si>
  <si>
    <r>
      <t>Nota 2:</t>
    </r>
    <r>
      <rPr>
        <sz val="10"/>
        <rFont val="Times New Roman"/>
        <family val="1"/>
      </rPr>
      <t> O valor referente a tributos é obtido aplicando-se o percentual sobre o valor do faturamento.</t>
    </r>
  </si>
  <si>
    <r>
      <t xml:space="preserve">Nota 3: </t>
    </r>
    <r>
      <rPr>
        <sz val="10"/>
        <rFont val="Times New Roman"/>
        <family val="1"/>
      </rPr>
      <t>É vedada a inclusão de tributos diretos (tais como IRPJ e a CSLL), porquanto estreitamente vinculados ao resultado final líquido da empresa, não guardando relação específica com a contratação.</t>
    </r>
    <r>
      <rPr>
        <b/>
        <sz val="10"/>
        <rFont val="Times New Roman"/>
        <family val="1"/>
      </rPr>
      <t xml:space="preserve"> (Súmula nº 254 - TCU)</t>
    </r>
  </si>
  <si>
    <r>
      <rPr>
        <b/>
        <sz val="10"/>
        <color theme="1"/>
        <rFont val="Times New Roman"/>
        <family val="1"/>
      </rPr>
      <t>Nota 1:</t>
    </r>
    <r>
      <rPr>
        <sz val="10"/>
        <color theme="1"/>
        <rFont val="Times New Roman"/>
        <family val="1"/>
      </rPr>
      <t xml:space="preserve"> Não haverá necessidade de reposição de um empregado durante sua ausência nos casos de intervalo para repouso e alimentação</t>
    </r>
  </si>
  <si>
    <t>Vigilância Armada, escala de 12x36h diurnas, segunda a domingo</t>
  </si>
  <si>
    <t>Vigilância Armada, 44h semanais diurnas, segunda a sexta-feira</t>
  </si>
  <si>
    <t>II</t>
  </si>
  <si>
    <t>III</t>
  </si>
  <si>
    <t>IV</t>
  </si>
  <si>
    <t>V</t>
  </si>
  <si>
    <t>Vigilância Armada, escala de 12x36h noturna, segunda a domingo</t>
  </si>
  <si>
    <t>Adicional Noturno</t>
  </si>
  <si>
    <t>São Mateus - ES</t>
  </si>
  <si>
    <t>Cachoeiro de Itapemirim - ES</t>
  </si>
  <si>
    <t>Reflexo de Adicional Noturno no DSR</t>
  </si>
  <si>
    <t>Item</t>
  </si>
  <si>
    <t>Descrição/Especificação</t>
  </si>
  <si>
    <t>Valor Unitário</t>
  </si>
  <si>
    <t>Valor Total</t>
  </si>
  <si>
    <t>Jaqueta de frio ou japona</t>
  </si>
  <si>
    <t>Capa de Chuva</t>
  </si>
  <si>
    <t>Crachá</t>
  </si>
  <si>
    <t>Uniforme</t>
  </si>
  <si>
    <t>Apito e cordão para apito</t>
  </si>
  <si>
    <t>Quantidade Anual</t>
  </si>
  <si>
    <t>Revólver, calibre 38</t>
  </si>
  <si>
    <t>Cassetete, tipo tonfa</t>
  </si>
  <si>
    <t>Porta cassetete</t>
  </si>
  <si>
    <t>Quantidade</t>
  </si>
  <si>
    <t>Total da remuneração - Base de cálculo para encargos trabalhistas</t>
  </si>
  <si>
    <t>Intervalo Intrajornada</t>
  </si>
  <si>
    <t>Base de Cálculo do Submódulo 2.1 (Remuneração) =</t>
  </si>
  <si>
    <t>Base de Cálculo do Módulo 4.1 (Remuneração) =</t>
  </si>
  <si>
    <t>Base de Cálculo do Módulo 3 (Remuneração) =</t>
  </si>
  <si>
    <t>Intervalo de Intrajornada</t>
  </si>
  <si>
    <t>Coturno</t>
  </si>
  <si>
    <t>Livro de Ocorrência, tamanho aproximado - A4</t>
  </si>
  <si>
    <t>Custo mensal por empregado</t>
  </si>
  <si>
    <t>Custo depreciável por empregado</t>
  </si>
  <si>
    <t>Custo depreciável mensal</t>
  </si>
  <si>
    <t>Vida útil (meses)</t>
  </si>
  <si>
    <t>Valor unitário</t>
  </si>
  <si>
    <t>Valor depreciável</t>
  </si>
  <si>
    <t>Lanterna tática, com facho de luz no mínimo de 60m</t>
  </si>
  <si>
    <t>Par de algemas</t>
  </si>
  <si>
    <t>Porta algemas</t>
  </si>
  <si>
    <t>Materiais/Equipamentos</t>
  </si>
  <si>
    <t>Cinto de guarnição</t>
  </si>
  <si>
    <t>Boné com emblema da empresa</t>
  </si>
  <si>
    <t>Camisa de manga curta, com emblema da empresa</t>
  </si>
  <si>
    <t>Calça comprida no mesmo material da camisa</t>
  </si>
  <si>
    <t>Colete balístico, mínimo nível II-A (capa de colete + painel balístico)</t>
  </si>
  <si>
    <t>Par de meias</t>
  </si>
  <si>
    <t>Coldre</t>
  </si>
  <si>
    <t>Munição não remanufaturada, calibre 38, blister com dez unidades</t>
  </si>
  <si>
    <t>Custo anual por empregado</t>
  </si>
  <si>
    <t>Cotação Empresa/Órgão</t>
  </si>
  <si>
    <t>Média</t>
  </si>
  <si>
    <t>Desvio Padrão</t>
  </si>
  <si>
    <t>Limite Superior (média + desvio)</t>
  </si>
  <si>
    <t>Limite Inferior (média - desvio)</t>
  </si>
  <si>
    <t>Resultado</t>
  </si>
  <si>
    <t>Média Final (excetuando-se os valores inexequíveis e os excessivamente elevados)</t>
  </si>
  <si>
    <t>Pregão n° 01/022, item 185, UASG 160156 - 44 BATALHAO DE INFANTARIA MOTORIZADO/MT</t>
  </si>
  <si>
    <t xml:space="preserve">Inexequível </t>
  </si>
  <si>
    <t>VIGILANTE SHOP, disponível em: https://www.vigilanteshop.com.br/produtos/bone-oxford-escrito-seguranca-branco/</t>
  </si>
  <si>
    <t xml:space="preserve">Exequível </t>
  </si>
  <si>
    <t>Dispensa de Licitação N° 35035/2023, item 01, UASG 720000 - ESTADOMAIOR DA ARMADA</t>
  </si>
  <si>
    <t>C&amp;A, disponível em: https://www.cea.com.br/bone-basico-aba-curva-preto-1028658-preto/p</t>
  </si>
  <si>
    <t>SUPER CAP, disponível em: https://loja.supercap.com.br/</t>
  </si>
  <si>
    <t xml:space="preserve">Excessivamente elevado </t>
  </si>
  <si>
    <t>Pregão n° 21/2023, item 01, UASG 986563 - PREFEITURA MUNICIPAL DE ITAQUAQUECETUBA/SP</t>
  </si>
  <si>
    <t xml:space="preserve">Pregão n° 2062/2022, item 01, UASG 943001 - GOVERNO DO ESTADO DO CEARA	</t>
  </si>
  <si>
    <t xml:space="preserve">Pregão n° 2062/2022, item 07, UASG 943001 - GOVERNO DO ESTADO DO CEARA	</t>
  </si>
  <si>
    <t>VIGILANTE SHOP, diponível em: https://www.vigilanteshop.com.br/produtos/calca-cargo-6b-ripstop/</t>
  </si>
  <si>
    <t>LOJA UNIFORMES, diponível em: https://www.lojauniformes.com.br/operacionais/calca-tatica-rip-stop?variant_id=10569</t>
  </si>
  <si>
    <t>Excessivamente elevado</t>
  </si>
  <si>
    <t xml:space="preserve">Pregão n° 96/2022, item 32, UASG 925387 - PREFEITURA MUNICIPAL DE BELÉM	</t>
  </si>
  <si>
    <t>Dispensa de Licitação N° 57/2022, item 01, UASG 791191 - POLICLINICA NAVAL DE SAO PEDRO D'ALDEIA</t>
  </si>
  <si>
    <t>Item 2 - Calça comprida</t>
  </si>
  <si>
    <t xml:space="preserve">Item 3 - Camisa manga curta </t>
  </si>
  <si>
    <t xml:space="preserve">Pregão n° 02/2023, item 09, UASG 987809 - PREFEITURA MUNICIPAL DE RENASCENÇA - PR	</t>
  </si>
  <si>
    <t xml:space="preserve">Pregão n° 02/2022, item 15, UASG 135007 - EMBRAPA PESCA E AQUICULTURA/PALMAS/TO	</t>
  </si>
  <si>
    <t>ASTRO DISTRIBUIDORA: https://www.astrodistribuidora.com/checkout/cart/</t>
  </si>
  <si>
    <t xml:space="preserve">Pregão n° 01/2023, item 11, UASG 200206 - PROCURADORIA REG.DO TRABALHO DA 24A./MS	</t>
  </si>
  <si>
    <t>AMAZON, disponível em: https://www.amazon.com.br/</t>
  </si>
  <si>
    <t>DULTRA MAQUINAS, disponível em: https://www.dutramaquinas.com.br/</t>
  </si>
  <si>
    <t>Excessivamente Elevado</t>
  </si>
  <si>
    <t>VIGILANTE SHOP, diponível em: https://www.vigilanteshop.com.br/produtos/cinto-nylon-preto-fivela-niquelada/</t>
  </si>
  <si>
    <t>CIRETOL, diponível em: https://www.citerol.com.br/cinto-de-nylon-preto-com-fivela-lisa-11-08-0030/p</t>
  </si>
  <si>
    <t>ABM FARDAMENTOS, diponível em: https://www.abmfardamentos.com.br/produtos/cinto-militar-preto-de-nylon-com-fivela/</t>
  </si>
  <si>
    <t xml:space="preserve">Pregão n° 401/2022, item 15, UASG 925373 - SUPERINTEND.ESTAD.DE COMPRAS E LICITAÇÕES/RO	</t>
  </si>
  <si>
    <t>DECATHLON, disponível em: https://secure.decathlon.com.br/</t>
  </si>
  <si>
    <t>Pregão n° 06/2023, item 36, UASG 160413 - COMANDO DA 3ª DIV DO EX - BASE ADM DA GUAR SM</t>
  </si>
  <si>
    <t>Pregão n° 36/2022, item 08, UASG 788820 - CENTRO DE INTENDENCIA DA MARINHA EM MANAUS</t>
  </si>
  <si>
    <t>GUGI CALÇADOS, disponível em: https://www.gugicalcados.com.br/</t>
  </si>
  <si>
    <t>LOJA VITTAL, disponível em: https://www.lojavittal.com.br/</t>
  </si>
  <si>
    <t>LOJA JUSTA, disponível em: https://www.gugicalcados.com.br/</t>
  </si>
  <si>
    <t xml:space="preserve">Pregão n° 35/2023, item 01, UASG 925814 - TRIBUNAL DE JUSTIÇA DO ESTADO DE TOCANTINS	</t>
  </si>
  <si>
    <t>ALFA CARDS, disponível em: https://www.alfacards.com.br/produto/cracha-pvc-5-5x8-5cm-pvc-branco-0-75mm-cantos-arredondados</t>
  </si>
  <si>
    <t xml:space="preserve">Pregão n° 243/2022, item 34, UASG 925958 - SECRETARIA DA SAUDE DO ESTADO DE TOCANTINS	</t>
  </si>
  <si>
    <t>Pregão n° 20/2023, item 08, UASG 987487 - PREFEITURA MUNICIPAL DE CAPANEMA - PR</t>
  </si>
  <si>
    <t>BLACKTARG, disponível em: https://www.blacktarg.com.br/</t>
  </si>
  <si>
    <t>Pregão n° 40/2023, item 13, UASG  985155 -PREFEITURA MUNICIPAL DE SANTA LUZIA/MG</t>
  </si>
  <si>
    <t>VIGILANTE SHOP, disponível em: https://www.vigilanteshop.com.br/produtos/jaqueta-nylon-paraquedas/?variant=475924150</t>
  </si>
  <si>
    <t>LOJA PRATI, disponível em: https://lojaprati.com.br</t>
  </si>
  <si>
    <t>COIOTE TÁTICO, diponível em: https://www.coiotetatico.com.br</t>
  </si>
  <si>
    <t xml:space="preserve">Pregão n° 18/2023, item 01, UASG 254445 - INSTITUTO DE TECNOLOGIA EM IMUNOBIOLOGICOS	</t>
  </si>
  <si>
    <t>CENTAURO, disponível em: https://www.centauro.com.br/</t>
  </si>
  <si>
    <t xml:space="preserve">Dispensa de Licitação N° 200/2022, item 06, UASG 765720 - HOSPITAL NAVAL MARCILIO DIAS - MM	</t>
  </si>
  <si>
    <t>DECATHLON, disponível em: https://www.decathlon.com.br/</t>
  </si>
  <si>
    <t>MONTREAL, disponível em: https://www.montrealmodaecasa.com.br/</t>
  </si>
  <si>
    <t>Item 4: Capa de Chuva</t>
  </si>
  <si>
    <t xml:space="preserve">Item 5 - Cinto com fivela </t>
  </si>
  <si>
    <t>Item 6 - Coturno</t>
  </si>
  <si>
    <t>Item 7: Crachá</t>
  </si>
  <si>
    <t xml:space="preserve">Item 8 - Jaqueta de frio </t>
  </si>
  <si>
    <t xml:space="preserve">Item 9 - Meia </t>
  </si>
  <si>
    <t>TRICK MODAS, diponível em: https://www.loja.trickmodas.com.br/</t>
  </si>
  <si>
    <t>Item 1 -Boné com emblema</t>
  </si>
  <si>
    <t>Cinto com fivela</t>
  </si>
  <si>
    <t>IENDIS, diponível em: https://www.iendis.com.br</t>
  </si>
  <si>
    <t>GZ UNIFORMES, diponível em: https://www.gzuniformesloja.com.br</t>
  </si>
  <si>
    <t>I9 AUTOMAÇÃO COMERCIAL, disponível em: https://www.i9automacaocomercial.com.br</t>
  </si>
  <si>
    <t>GRAPHIMAX, disponível em: https://www.graphimax.com.br/produto/cracha-pvc</t>
  </si>
  <si>
    <t>BRASIL TÁTICA, disponível em: https://www.brasiltatica.com.br/revolver-taurus-rt605-calibre-357-mag</t>
  </si>
  <si>
    <t>ARMA STORE, disponível em: https://www.armastore.com.br/pesquisa/?search=REVOLVER+TAURUS+RT</t>
  </si>
  <si>
    <t>CASA DO TIRO, disponível em: https://www.armastore.com.br/pesquisa/?search=REVOLVER+TAURUS+RT85</t>
  </si>
  <si>
    <t>Dispensa de Licitação n° 175/2022, item 01, UASG 168007 - INDUSTRIA DE MATERIAL BELICO DO BRASIL/FMCE</t>
  </si>
  <si>
    <t>BEARTAC,  disponível em: https://beartac.com.br/municao-38-spl-p-expo-125gr-gold-10-municoes-cbc/</t>
  </si>
  <si>
    <t>SK STORE,  disponível em: https://www.lojaskclube.com/municoes/calibre-38/municao-cbc-calibre-38-spl-expo-p-158gr-blister-10un-p1033093</t>
  </si>
  <si>
    <t>PONTAL DA PESCA, disponível em: https://www.pontaldapesca.com.br/municao-cbc-380-expansiva-p-cartela-c-10-um</t>
  </si>
  <si>
    <t>Pregão n° 262/2021, item 01, UASG 927996 - SECRETARIA DE EST.INDÚST.CIÊNCIA E TECNOLOGIA</t>
  </si>
  <si>
    <t>Pregão n° 197/2021, item 04, UASG 987493 - PREFEITURA MUNICIPAL DE CASCAVEL - PR</t>
  </si>
  <si>
    <t>LOJA ART MILITAR, disponível em: https://www.lojaartmilitar.com.br/produtos/cassetete-em-fibra-90-cm/</t>
  </si>
  <si>
    <t>MILITAR BRASIL, disponível em: https://www.lojaartmilitar.com.br/produtos/cassetete-em-fibra-90-cm/</t>
  </si>
  <si>
    <t>VIGILANTE SHOP, disponível em: https://www.vigilanteshop.com.br/produtos/tonfa-plastico-bastonada-bti58/</t>
  </si>
  <si>
    <t>Pregão eletrônico n° 11/2023, item 12, UASG  927658 - CONSÓRCIO INT.DE SAÚDE ALTO DAS VERTENES</t>
  </si>
  <si>
    <t xml:space="preserve">Pregão eletrônico n° 05/2022, item 02, UASG 160498 - 2 BATALHAO DE INFANTARIA LEVE </t>
  </si>
  <si>
    <t>Pregão eletrônico n° 04/2022, item 25, UASG  160474 - 4º BATALHãO DE INFANTARIA LEVE</t>
  </si>
  <si>
    <t>Pregão eletrônico n° 07/2022, item 12, UASG  160317 - ESCOLA DE INSTRUCAO ESPECIALIZADA/RJ</t>
  </si>
  <si>
    <t>MILICO PADRÃO, disponível em: https://www.milicopadrao.com.br/</t>
  </si>
  <si>
    <t>LOJA  WWART, disponível em: https://www.lojawwart.com.br/</t>
  </si>
  <si>
    <t>CITEROL, disponível em: https://www.citerol.com.br/ALGEMA</t>
  </si>
  <si>
    <t>Pregão n° 21/2022, item 46, UASG 771280 - CENTRO DE MUNICAO DA MARINHA</t>
  </si>
  <si>
    <t>Pregão n° 19/2022, item 16, UASG 090028 - TRIBUNAL REGIONAL FEDERAL DA 2A. REGIAO</t>
  </si>
  <si>
    <t>LOJA WWART, disponível em: https://www.lojawwart.com.br/cinto-tatico-militar-fivela-de-polimero-cinto-de-guarnicao?utm_sour</t>
  </si>
  <si>
    <t>Pregão n° 07/2022, item 33, UASG 160249 - ACADEMIA MILITAR DAS AGULHAS NEGRAS/RJ</t>
  </si>
  <si>
    <t>BAZAR MILITAR, disponível em:  https://www.bazarmilitar.com.br/#&amp;search-term=CINTO%20DE%20GUARNI%C3%87%C3%83O</t>
  </si>
  <si>
    <t>TATICAL PLACE, disponível em: https://tacticalplace.com.br/products/cinto-tatico-militar?variant=376</t>
  </si>
  <si>
    <t>LOJA DO MILITAR, disponível em: https://www.lojamilitar.com.br/produtos/</t>
  </si>
  <si>
    <t>Pregão eletrônico n° 34/2023, item 11, UASG 020001 - SENADO FEDERAL</t>
  </si>
  <si>
    <t>LACUSTRE TACTICAL, disponível em: https://www.lacustretactical.com.br/</t>
  </si>
  <si>
    <t>MILITAR BRASIL, disponível em: https://www.militarbrasil.com.br/loja/porta-acessorios/990-porta-cassetete-k-12---preto.html</t>
  </si>
  <si>
    <t xml:space="preserve">Pregão n° 01/2023, item 29, UASG 160142 - MEX-9.BATALHAO DE SUPRIMENTO/MS	</t>
  </si>
  <si>
    <t xml:space="preserve">Pregão n° 02/2023, item 12, UASG 160160 - 51 BATALHAO DE INFANTARIA DE SELVA	</t>
  </si>
  <si>
    <t>VIGILANTE SHOP, disponível em:  https://www.vigilanteshop.com.br/produtos/porta-tonfa-c-argola-de-metal/</t>
  </si>
  <si>
    <t>LOJA VENTURA, disponível em: https://www.lojaaventura.com.br/carrinho/index</t>
  </si>
  <si>
    <t>Pregão eletrônico n° 10/2022, item 35, UASG  160044 - 23 BATALHAO DE CACADORES/MEX - CE</t>
  </si>
  <si>
    <t>Pregão eletrônico n° 22/2022, item 60, UASG 160226 - 34 BATALHAO DE INFANTARIA MECANIZADO</t>
  </si>
  <si>
    <t>LOJA TRILHA E CIA, disponível em: https://www.lojatrilhaecia.com.br/</t>
  </si>
  <si>
    <t>ION CABOS, disponível em: https://www.ioncabos.com.br/conta/login?next=/conta/index</t>
  </si>
  <si>
    <t>Pregão n° 72/2022, item 160, UASG 158146 - INST.FED.DE EDUC.,CIENC. E TECNOLOGIA PIAUí</t>
  </si>
  <si>
    <t>KALUNGA, disponível em: https://www.kalunga.com.br/prod/radio-comunicador-com-alcance-2km-re020-multi-cx-1-un/650401</t>
  </si>
  <si>
    <t>LOJA INTELBRAS, disponível em: https://www.loja.intelbras.com.br/radio-comunicador-rc-3002-g2/p</t>
  </si>
  <si>
    <t xml:space="preserve">Pregão eletrônico N° 22/2022, item 86, UASG  981094 - PREFEITURA MUNICIPAL SANTA CRUZ DO XINGU	</t>
  </si>
  <si>
    <t xml:space="preserve">Dispensa eletrônica n°33/2022, item 41, UASG  120625 - GRUPAMENTO DE APOIO DO DF	</t>
  </si>
  <si>
    <t>Pregão n° 101/2022, item 01, UASG 984673 - PREF.MUN.DE ITATIAIUCU</t>
  </si>
  <si>
    <t>Pregão n° 01/2023, item 46, UASG 154049 - FUNDACAOB UNIVERSIDADE FEDERAL DE SÃO CARLOS</t>
  </si>
  <si>
    <t>Pregão n° 106/2022, item 18, UASG 926483 - SERVIÇO SOCIAL DO COMÉRCIO - SESC MG</t>
  </si>
  <si>
    <t>LOJA DO MILITAR, disponível em: https://www.lojamilitar.com.br/produtos/us-1-1001-us-1-58501-apito-com-cordao-verde-atack/</t>
  </si>
  <si>
    <t>BATBOLA, disponível em: https://www.batbola.com.br/</t>
  </si>
  <si>
    <t>Pregão n° 02/2022, item 96, UASG 160383 - 12 REGIMENTO DE CAVALARIA MECANIZADO/RS</t>
  </si>
  <si>
    <t>KALUNGA, disponível em: https://www.kalunga.com.br/prod/livro-registro-inspecao-do-trabalho-oficio-com-50-folhas-brief-spiral-pt-1-un/762106</t>
  </si>
  <si>
    <t>PAPELEX, disponível em: https://www.papelex.com.br/livro-termo-de-ocorrencia-modelo-6-com-50-folhas-sao-domingos/p?idsku=3118</t>
  </si>
  <si>
    <t>Item 1 - Revólver Calibre 38</t>
  </si>
  <si>
    <t>Item 2 - Munição para Calibre 38</t>
  </si>
  <si>
    <t>Item 4: Cassetete</t>
  </si>
  <si>
    <t>Item 5 - Par de Algemas</t>
  </si>
  <si>
    <t>Item 6 - Cinto Guarnição</t>
  </si>
  <si>
    <t>Item 7 - Coldre</t>
  </si>
  <si>
    <t>Item 8: Porta Cassetete</t>
  </si>
  <si>
    <t>Item 9 - Porta Algemas</t>
  </si>
  <si>
    <t>Item 10 - Rádio Comunicador</t>
  </si>
  <si>
    <t>Item 11 - Lanterna</t>
  </si>
  <si>
    <t>Rádio comunicador recarregável, com alcance mínimo de 2km</t>
  </si>
  <si>
    <t>Item 12 - Apito e Córdão</t>
  </si>
  <si>
    <t>Item 13 - Livro de Ocorrência</t>
  </si>
  <si>
    <t>Pregão n° 15/2023, item 02, UASG 090029 -TRIBUNAL REGIONAL FEDERAL DA 3A.REGIAO</t>
  </si>
  <si>
    <t>Item 3 - Colete Balístico</t>
  </si>
  <si>
    <t>CRH EQUIPAMENTOS, disponível em: https://www.crhequipamentos.com.br</t>
  </si>
  <si>
    <t>COMERCIAL NATIVA, disponível em: https://www.comercialnativa.com.br</t>
  </si>
  <si>
    <t>BSRM, disponível em: https://www.bsrm.com.br</t>
  </si>
  <si>
    <t>LEVA PRA CASA, disponível em: https://www.levapracasa.com.br</t>
  </si>
  <si>
    <t>REYNAL PAPEIS, disponível em: https://www.reynalpapeis.com.br</t>
  </si>
  <si>
    <t>COURO ART, disponível em: https://couroart.com.br</t>
  </si>
  <si>
    <t>LANTERNA TATICA, disponível em: https://www.lanternatatica.com</t>
  </si>
  <si>
    <t xml:space="preserve">Pregão n° 14/2022, item 35, UASG 160095 - 58 BATALHAO DE INFANTARIA MOTORIZADO-MEX/GO	</t>
  </si>
  <si>
    <t xml:space="preserve">Pregão n° 01/2023, item 53, UASG 160434 - 2 BATERIA DE ARTILHARIA ANTIAEREA/RS	</t>
  </si>
  <si>
    <t>AZ DE ESPADAS, disponível em: https://www.azdeespadas.com.br</t>
  </si>
  <si>
    <t>AZUL ESPORTES, disponível em: https://www.azulesportes.com.br/apito-plastico-com-cordao-unitario-azul-esportes.html</t>
  </si>
  <si>
    <t>Inexequível</t>
  </si>
  <si>
    <t>Uniformes</t>
  </si>
  <si>
    <t>Materiais e Equipamentos</t>
  </si>
  <si>
    <r>
      <rPr>
        <b/>
        <sz val="10"/>
        <rFont val="Times New Roman"/>
        <family val="1"/>
      </rPr>
      <t>Nota 1:</t>
    </r>
    <r>
      <rPr>
        <sz val="10"/>
        <rFont val="Times New Roman"/>
        <family val="1"/>
      </rPr>
      <t> Valores mensais por empregado.</t>
    </r>
  </si>
  <si>
    <t>Tipo de Serviço</t>
  </si>
  <si>
    <t>Pregão Eletrônico nº 4/2022, UASG 130080, item 3</t>
  </si>
  <si>
    <t>Pregão Eletrônico nº 66/2022, UASG 200109, item 11</t>
  </si>
  <si>
    <t>Pregão Eletrônico nº 17/2022, UASG 090004, item 4</t>
  </si>
  <si>
    <t>Pregão Eletrônico nº 17/2022, UASG 090004, item 5</t>
  </si>
  <si>
    <t>MÉDIA SIMPLES</t>
  </si>
  <si>
    <t>Cotação Órgão</t>
  </si>
  <si>
    <t xml:space="preserve">Pregão Eletrônico nº 5/2023, UASG 156956, item 1 </t>
  </si>
  <si>
    <t>Pregão Eletrônico nº 2/2022, UASG 443055, item 5</t>
  </si>
  <si>
    <t>Pregão Eletrônico nº 3/2022, UASG 135008, item 1</t>
  </si>
  <si>
    <t>Pregão Eletrônico nº 4/2022, UASG 130080, item 1</t>
  </si>
  <si>
    <t>Pregão Eletrônico nº 66/2022, UASG 200109, item 36</t>
  </si>
  <si>
    <t>Pregão Eletrônico nº 66/2022, UASG 200109, item 9</t>
  </si>
  <si>
    <t>Pregão Eletrônico nº 66/2022, UASG 200109, item 1</t>
  </si>
  <si>
    <t>Pregão Eletrônico nº 66/2022, UASG 200109, item 29</t>
  </si>
  <si>
    <t>Pregão Eletrônico nº 66/2022, UASG 200109, item 31</t>
  </si>
  <si>
    <t>Pregão Eletrônico nº 67/2022, UASG 158144, item 1</t>
  </si>
  <si>
    <t>Pregão Eletrônico nº 67/2022, UASG 158144, item 3</t>
  </si>
  <si>
    <t>Pregão Eletrônico nº 67/2022, UASG 158144, item 6</t>
  </si>
  <si>
    <t>Pregão Eletrônico nº 67/2022, UASG 158144, item 8</t>
  </si>
  <si>
    <t>Pregão Eletrônico nº 67/2022, UASG 158144, item 12</t>
  </si>
  <si>
    <t>Pregão Eletrônico nº 67/2022, UASG 158144, item 20</t>
  </si>
  <si>
    <t>Pregão Eletrônico nº 67/2022, UASG 158144, item 21</t>
  </si>
  <si>
    <t>Pregão Eletrônico nº 110/2022, UASG 495130, item 1</t>
  </si>
  <si>
    <t>Pregão Eletrônico nº 17/2022, UASG 090004, item 1</t>
  </si>
  <si>
    <t>Pregão Eletrônico nº 5/2023, UASG 156956, item 1</t>
  </si>
  <si>
    <t>Pregão Eletrônico nº 2/2022, UASG 443055, item 3</t>
  </si>
  <si>
    <t>Pregão Eletrônico nº 2/2022, UASG 443055, item 4</t>
  </si>
  <si>
    <t>Pregão Eletrônico nº 2/2022, UASG 443055, item 6</t>
  </si>
  <si>
    <t>Pregão Eletrônico nº 4/2022, UASG 130080, item 2</t>
  </si>
  <si>
    <t>Pregão Eletrônico nº 66/2022, UASG 200109, item 37</t>
  </si>
  <si>
    <t>Pregão Eletrônico nº 66/2022, UASG 200109, item 10</t>
  </si>
  <si>
    <t>Pregão Eletrônico nº 66/2022, UASG 200109, item 2</t>
  </si>
  <si>
    <t>Pregão Eletrônico nº 66/2022, UASG 200109, item 30</t>
  </si>
  <si>
    <t>Pregão Eletrônico nº 66/2022, UASG 200109, item 32</t>
  </si>
  <si>
    <t>Pregão Eletrônico nº 66/2022, UASG 200109, item 33</t>
  </si>
  <si>
    <t>Pregão Eletrônico nº 66/2022, UASG 200109, item 34</t>
  </si>
  <si>
    <t>Pregão Eletrônico nº 66/2022, UASG 200109, item 35</t>
  </si>
  <si>
    <t>Pregão Eletrônico nº 67/2022, UASG 158144, item 2</t>
  </si>
  <si>
    <t>Pregão Eletrônico nº 67/2022, UASG 158144, item 4</t>
  </si>
  <si>
    <t>Pregão Eletrônico nº 67/2022, UASG 158144, item 7</t>
  </si>
  <si>
    <t>Pregão Eletrônico nº 67/2022, UASG 158144, item 9</t>
  </si>
  <si>
    <t>Pregão Eletrônico nº 67/2022, UASG 158144, item 13</t>
  </si>
  <si>
    <t>Pregão Eletrônico nº 67/2022, UASG 158144, item 14</t>
  </si>
  <si>
    <t>Pregão Eletrônico nº 67/2022, UASG 158144, item 15</t>
  </si>
  <si>
    <t>Pregão Eletrônico nº 67/2022, UASG 158144, item 16</t>
  </si>
  <si>
    <t>Pregão Eletrônico nº 67/2022, UASG 158144, item 17</t>
  </si>
  <si>
    <t>Pregão Eletrônico nº 67/2022, UASG 158144, item 22</t>
  </si>
  <si>
    <t>Pregão Eletrônico nº 67/2022, UASG 158144, item 5</t>
  </si>
  <si>
    <t>Pregão Eletrônico nº 67/2022, UASG 158144, item 10</t>
  </si>
  <si>
    <t>Pregão Eletrônico nº 67/2022, UASG 158144, item 11</t>
  </si>
  <si>
    <t>Pregão Eletrônico nº 67/2022, UASG 158144, item 18</t>
  </si>
  <si>
    <t>Pregão Eletrônico nº 67/2022, UASG 158144, item 19</t>
  </si>
  <si>
    <t>Pregão Eletrônico nº 17/2022, UASG 090004, item 2</t>
  </si>
  <si>
    <t>Pregão Eletrônico nº 17/2022, UASG 090004, item 3</t>
  </si>
  <si>
    <t>Pregão Eletrônico nº 5/2023, UASG 156956, item 2</t>
  </si>
  <si>
    <t>Pregão Eletrônico nº 66/2022, UASG 200109, item 12</t>
  </si>
  <si>
    <t>Pregão Eletrônico nº 66/2022, UASG 200109, item 13</t>
  </si>
  <si>
    <t>Pregão Eletrônico nº 66/2022, UASG 200109, item 14</t>
  </si>
  <si>
    <t>Pregão Eletrônico nº 66/2022, UASG 200109, item 15</t>
  </si>
  <si>
    <t>Pregão Eletrônico nº 66/2022, UASG 200109, item 16</t>
  </si>
  <si>
    <t>Pregão Eletrônico nº 66/2022, UASG 200109, item 17</t>
  </si>
  <si>
    <t>Pregão Eletrônico nº 66/2022, UASG 200109, item 18</t>
  </si>
  <si>
    <t>Pregão Eletrônico nº 66/2022, UASG 200109, item 19</t>
  </si>
  <si>
    <t>Pregão Eletrônico nº 66/2022, UASG 200109, item 20</t>
  </si>
  <si>
    <t>Pregão Eletrônico nº 66/2022, UASG 200109, item 21</t>
  </si>
  <si>
    <t>Pregão Eletrônico nº 66/2022, UASG 200109, item 22</t>
  </si>
  <si>
    <t>Pregão Eletrônico nº 66/2022, UASG 200109, item 23</t>
  </si>
  <si>
    <t>Pregão Eletrônico nº 66/2022, UASG 200109, item 24</t>
  </si>
  <si>
    <t>Pregão Eletrônico nº 66/2022, UASG 200109, item 25</t>
  </si>
  <si>
    <t>Pregão Eletrônico nº 66/2022, UASG 200109, item 26</t>
  </si>
  <si>
    <t>Pregão Eletrônico nº 66/2022, UASG 200109, item 27</t>
  </si>
  <si>
    <t>Pregão Eletrônico nº 66/2022, UASG 200109, item 28</t>
  </si>
  <si>
    <t>Pregão Eletrônico nº 110/2022, UASG 495130, item 2</t>
  </si>
  <si>
    <t>LCA SHOP, disponível em: https://www.lcashop.com.br</t>
  </si>
  <si>
    <t>Pregão eletrônico 21/2023, item 1, CORPO DE BOMBEIROS MILITAR DO ESTADO DO ESPÍRITO SANTO</t>
  </si>
  <si>
    <t>Pregão Eletrônico nº 1/2023, item 1, INSTITUTO DE ATENDIMENTO SÓCIO-EDUCATIVO DO ESPÍRITO SANTO</t>
  </si>
  <si>
    <t>PREGÃO ELETRÔNICO Nº XX/2023</t>
  </si>
  <si>
    <t>Vigilância armada 44h semanais, em Vila Velha/ES</t>
  </si>
  <si>
    <t>Vigilância armada 12h diurnas, em Vila Velha/ES</t>
  </si>
  <si>
    <t>Vigilância armada 12h noturnas, em Vila Velha/ES</t>
  </si>
  <si>
    <t>Vigilância armada 12h noturnas, em São Mateus/ES</t>
  </si>
  <si>
    <t>Vigilância armada 12h diurnas, em São Mateus/ES</t>
  </si>
  <si>
    <t>Vigilância armada 12h diurnas, em Cachoeiro de Itapemirim/ES</t>
  </si>
  <si>
    <t>Vigilância armada 12h noturnas, em Cachoeiro de Itapemirim</t>
  </si>
  <si>
    <r>
      <t>Nota 2:</t>
    </r>
    <r>
      <rPr>
        <sz val="10"/>
        <color theme="1"/>
        <rFont val="Times New Roman"/>
        <family val="1"/>
      </rPr>
      <t xml:space="preserve"> Será indenizado o intervalo de intrajornada.</t>
    </r>
  </si>
  <si>
    <r>
      <t xml:space="preserve">Nota 3: % MULTA do FGTS e CS sobre API = [1 + 2/12 + (1/3 x 1/12)] x 0,08 x 0,4 x 0,9 x 100 ≅ 3,44%. </t>
    </r>
    <r>
      <rPr>
        <sz val="10"/>
        <color theme="1"/>
        <rFont val="Times New Roman"/>
        <family val="1"/>
      </rPr>
      <t>Onde: 1 = remuneração mensal; 2/12 = estimativa de 13º e férias sobre a remuneração; (1/3 x 1/12) = estimativa de 1/3 de férias; 8% = alíquota FGTS; 40% = alíquota da multa sobre o saldo do FGTS; 90% = estatística de funcionários que não pedem demissão, conforme STJ.</t>
    </r>
  </si>
  <si>
    <r>
      <t xml:space="preserve">Nota 4: </t>
    </r>
    <r>
      <rPr>
        <sz val="10"/>
        <rFont val="Times New Roman"/>
        <family val="1"/>
      </rPr>
      <t>Alíquota do ISSQN, conforme Lei Municipal nº 4.127/2003 de Vila Velha/ES</t>
    </r>
  </si>
  <si>
    <r>
      <t xml:space="preserve">Nota 5: </t>
    </r>
    <r>
      <rPr>
        <sz val="10"/>
        <color theme="1"/>
        <rFont val="Times New Roman"/>
        <family val="1"/>
      </rPr>
      <t xml:space="preserve">Após o primeiro ano de contrato, caso não tenha havido custos com API e/ou APT, deverá ser aprovisionado apenas o proporcional relacionado aos 3 (três) dias acrescidos por ano, conforme Lei 12.506/2011. Assim, o </t>
    </r>
    <r>
      <rPr>
        <b/>
        <sz val="10"/>
        <color theme="1"/>
        <rFont val="Times New Roman"/>
        <family val="1"/>
      </rPr>
      <t xml:space="preserve">%API </t>
    </r>
    <r>
      <rPr>
        <sz val="10"/>
        <color theme="1"/>
        <rFont val="Times New Roman"/>
        <family val="1"/>
      </rPr>
      <t xml:space="preserve">passará a ser de 0,042% e o </t>
    </r>
    <r>
      <rPr>
        <b/>
        <sz val="10"/>
        <color theme="1"/>
        <rFont val="Times New Roman"/>
        <family val="1"/>
      </rPr>
      <t>% APT</t>
    </r>
    <r>
      <rPr>
        <sz val="10"/>
        <color theme="1"/>
        <rFont val="Times New Roman"/>
        <family val="1"/>
      </rPr>
      <t xml:space="preserve"> passará a ser de 0,194%. </t>
    </r>
    <r>
      <rPr>
        <b/>
        <sz val="10"/>
        <color theme="1"/>
        <rFont val="Times New Roman"/>
        <family val="1"/>
      </rPr>
      <t>A redução dos % de API e de APT a partir do segundo ano de contrato, refletirá nos % do FGTS sobre API, dos Encargos sobre APT e na Multa do FGTS e CS sobre APT.</t>
    </r>
  </si>
  <si>
    <r>
      <t xml:space="preserve">Nota 4: </t>
    </r>
    <r>
      <rPr>
        <sz val="10"/>
        <rFont val="Times New Roman"/>
        <family val="1"/>
      </rPr>
      <t>Alíquota do ISSQN, conforme Lei Complementar Municipal nº 3/2003, do Município de São Mateus/ES</t>
    </r>
  </si>
  <si>
    <r>
      <t xml:space="preserve">Nota 4: </t>
    </r>
    <r>
      <rPr>
        <sz val="10"/>
        <rFont val="Times New Roman"/>
        <family val="1"/>
      </rPr>
      <t>Alíquota do ISSQN, conforme Lei Complementar Municipal nº 116/2003, do Município de Cachoeiro de Itapemirim/ES</t>
    </r>
  </si>
  <si>
    <r>
      <t>Nota 5: %Ausência por acidente de trabalho = 1/12 x 0,0078 x 100 ≅ 0,07%</t>
    </r>
    <r>
      <rPr>
        <sz val="10"/>
        <color theme="1"/>
        <rFont val="Times New Roman"/>
        <family val="1"/>
      </rPr>
      <t>. Onde: 1/12 = estimativa de 1 (uma) licença de 30 (trinta) dias por ano; 0,0078 = estimativa de empregados usufruindo a licença</t>
    </r>
  </si>
  <si>
    <r>
      <t>Nota 6: %Afastamento Maternidade = [(1/12) + (1/3 x 1/12)] x 0,02607 x 6/12 ≅ 0,14%.</t>
    </r>
    <r>
      <rPr>
        <sz val="10"/>
        <color theme="1"/>
        <rFont val="Times New Roman"/>
        <family val="1"/>
      </rPr>
      <t xml:space="preserve"> Onde: 1/12 = provisão mensal de férias; (1/3 x 1/12) = provisão mensal de adicional de férias; 0,02607 = estimativa de empregadas afastadas no Espírito Santo; 6/12 = período de licença maternidade, considerando a possibilidade da empresa ser participante do</t>
    </r>
    <r>
      <rPr>
        <b/>
        <sz val="10"/>
        <color theme="1"/>
        <rFont val="Times New Roman"/>
        <family val="1"/>
      </rPr>
      <t xml:space="preserve"> Programa Empresa Cidadã, Lei 11770/08, ou seja, 4 meses acrescido da prorrogação de 60 (sessenta) dias.</t>
    </r>
  </si>
  <si>
    <r>
      <t xml:space="preserve">Nota 7: </t>
    </r>
    <r>
      <rPr>
        <sz val="10"/>
        <color theme="1"/>
        <rFont val="Times New Roman"/>
        <family val="1"/>
      </rPr>
      <t>Para o cálculo da estimativa de licença maternidade (0,02607) foram adotados os dados obtidos no Anuário Estatístico da Previdência Social de 2021 e realizado o seguinte cálculo: 24.562/408.263 x 408263/941986 = 0,02607. Onde: 24.562 = nº de licenças maternidade concedidas no ES; 408.263 = nº de mulheres no mercado de trabalho no ES; 941.986 = nº total de trabalhadores no ES.</t>
    </r>
  </si>
  <si>
    <r>
      <t xml:space="preserve">Nota 8: % Ausência por Doença = (5/30/12) x 100 ≅ 1,39%. </t>
    </r>
    <r>
      <rPr>
        <sz val="10"/>
        <color theme="1"/>
        <rFont val="Times New Roman"/>
        <family val="1"/>
      </rPr>
      <t>Onde: (5/30/12) = estimativa de 5 dias de licença por ano.</t>
    </r>
  </si>
  <si>
    <r>
      <t>Nota 9: do proporcional de férias, 1/3 e 13º sobre custo de reposição foi excluído o afastamento maternidade</t>
    </r>
    <r>
      <rPr>
        <sz val="10"/>
        <color theme="1"/>
        <rFont val="Times New Roman"/>
        <family val="1"/>
      </rPr>
      <t>, primeiro porque o salário maternidade e a parcela do 13º salário durante o período da licença são custeados pelo INSS, e segundo porque as férias e o respectivo 1/3, já estão inclusos no próprio cálculo percentual dessa ausência, conforme Nota 5 acima.</t>
    </r>
  </si>
  <si>
    <r>
      <t xml:space="preserve">Nota 10: %Proporcional de férias, 1/3 e 13º = (0,1023 - 0,0014) x [2/12+(1/3 x 1/12)] ≅ 1,96%. </t>
    </r>
    <r>
      <rPr>
        <sz val="10"/>
        <color theme="1"/>
        <rFont val="Times New Roman"/>
        <family val="1"/>
      </rPr>
      <t>Onde: 0,1023 - 0,0014 = somatório dos índices, subtraído da licença maternidade; 2/12 = estimativa de 13º e férias sobre a remuneração; (1/3 x 1/12) = estimativa de 1/3 de férias.</t>
    </r>
  </si>
  <si>
    <t>Nota 11: %Incidência do submódulo 2.2 = %do submódulo 2.2 x %subtotal antes da incidência do submódulo 2.2.</t>
  </si>
  <si>
    <t>Nota 3: Salário-base, conforme CCT aderida.</t>
  </si>
  <si>
    <r>
      <t xml:space="preserve">Nota 4: </t>
    </r>
    <r>
      <rPr>
        <sz val="10"/>
        <color theme="1"/>
        <rFont val="Times New Roman"/>
        <family val="1"/>
      </rPr>
      <t>Em razão da Lei nº 12.740, de 8 de dezembro de 2012, regulamentada pela Portaria nº 1.885, de 02 de dezembro de 2013, deverá ser previsto o adicional de periculosidade</t>
    </r>
  </si>
  <si>
    <r>
      <t>Nota 5:</t>
    </r>
    <r>
      <rPr>
        <sz val="10"/>
        <rFont val="Times New Roman"/>
        <family val="1"/>
      </rPr>
      <t xml:space="preserve"> A alíquota do SAT deverá corresponder àquela efetivamente recolhida pela licitante (comprovação pelos documentos legais).</t>
    </r>
  </si>
  <si>
    <r>
      <t xml:space="preserve">Nota 6: </t>
    </r>
    <r>
      <rPr>
        <sz val="10"/>
        <color theme="1"/>
        <rFont val="Times New Roman"/>
        <family val="1"/>
      </rPr>
      <t>SESI/SESC – por força do artigo 30 da Lei nº 8.036/90, a contratada fica obrigada a contribuir com 1,5% para manutenção desses sistemas;</t>
    </r>
  </si>
  <si>
    <r>
      <t xml:space="preserve">Nota 7: </t>
    </r>
    <r>
      <rPr>
        <sz val="10"/>
        <color theme="1"/>
        <rFont val="Times New Roman"/>
        <family val="1"/>
      </rPr>
      <t>SENAI /SENAC – O contribuinte arca com 1%, em obediência ao Decreto-Lei nº 2.318/86;</t>
    </r>
  </si>
  <si>
    <r>
      <t xml:space="preserve">Nota 8: </t>
    </r>
    <r>
      <rPr>
        <sz val="10"/>
        <color theme="1"/>
        <rFont val="Times New Roman"/>
        <family val="1"/>
      </rPr>
      <t>SEBRAE – O empregador, para atender à Lei nº 8.029/90, contribui com 0,6% sobre a folha de pagamento</t>
    </r>
  </si>
  <si>
    <r>
      <t xml:space="preserve">Nota 9: </t>
    </r>
    <r>
      <rPr>
        <sz val="10"/>
        <color theme="1"/>
        <rFont val="Times New Roman"/>
        <family val="1"/>
      </rPr>
      <t>INCRA – A empresa participa com 0,2%, para atendimento dos artigos 1º e 2º do Decreto-Lei nº 1.146/70;</t>
    </r>
  </si>
  <si>
    <r>
      <t xml:space="preserve">Nota 10: </t>
    </r>
    <r>
      <rPr>
        <sz val="10"/>
        <color theme="1"/>
        <rFont val="Times New Roman"/>
        <family val="1"/>
      </rPr>
      <t>FGTS - O depósito voltou a ser de 8%, como preconiza a Lei Complementar 110/2001. O tributo está previsto no art. 7º, Inciso III, da Constituição Federal, tendo sido regulamentado pela Lei nº 8.030/90, artigo 15;</t>
    </r>
  </si>
  <si>
    <r>
      <t xml:space="preserve">Nota 5: </t>
    </r>
    <r>
      <rPr>
        <sz val="10"/>
        <color theme="1"/>
        <rFont val="Times New Roman"/>
        <family val="1"/>
      </rPr>
      <t>Deverá ser previsto o adicional noturno, conforme regras estabelecidas na Convenção Coletiva de Trabalho e legislação correlata.</t>
    </r>
  </si>
  <si>
    <r>
      <t>Nota 6:</t>
    </r>
    <r>
      <rPr>
        <sz val="10"/>
        <color theme="1"/>
        <rFont val="Times New Roman"/>
        <family val="1"/>
      </rPr>
      <t xml:space="preserve"> De acordo com a conclusão do Parecer n.01324/2019/CJU-SP/CGU/AGU, "havendo cláusula expressa da CCT da categoria, a orientação será a de pagamento do DSR na forma propugnada nessa Cláusula, em face da natureza de norma jurídica das Convenções Coletivas de Trabalho"</t>
    </r>
  </si>
  <si>
    <r>
      <rPr>
        <b/>
        <sz val="10"/>
        <color theme="1"/>
        <rFont val="Times New Roman"/>
        <family val="1"/>
      </rPr>
      <t xml:space="preserve">Nota 5: </t>
    </r>
    <r>
      <rPr>
        <sz val="10"/>
        <color theme="1"/>
        <rFont val="Times New Roman"/>
        <family val="1"/>
      </rPr>
      <t>O intervalo intrajornada tem natureza indenizatória (sem repercussão na remuneração), não constituindo base para encargos trabalhistas (13º, férias, 1/3 de férias), mas é passível de incidência de encargos da previdência social, conforme esclarecimento em estudo do STJ.</t>
    </r>
  </si>
  <si>
    <r>
      <rPr>
        <b/>
        <sz val="10"/>
        <color theme="1"/>
        <rFont val="Times New Roman"/>
        <family val="1"/>
      </rPr>
      <t xml:space="preserve">Nota 7: </t>
    </r>
    <r>
      <rPr>
        <sz val="10"/>
        <color theme="1"/>
        <rFont val="Times New Roman"/>
        <family val="1"/>
      </rPr>
      <t>O intervalo intrajornada tem natureza indenizatória (sem repercussão na remuneração), não constituindo base para encargos trabalhistas (13º, férias, 1/3 de férias), mas é passível de incidência de encargos da previdência social, conforme esclarecimento em estudo do STJ.</t>
    </r>
  </si>
  <si>
    <r>
      <t>Nota 3:</t>
    </r>
    <r>
      <rPr>
        <sz val="10"/>
        <color theme="1"/>
        <rFont val="Times New Roman"/>
        <family val="1"/>
      </rPr>
      <t xml:space="preserve"> Observar a previsão dos benefícios contidos em Acordos, Convenções e Dissídios Coletivos de Trabalho e atentar-se ao disposto no art. 6º da Instrução Normativa 05/2017-SEGES/MPDG.</t>
    </r>
  </si>
  <si>
    <r>
      <t xml:space="preserve">Nota 4: </t>
    </r>
    <r>
      <rPr>
        <sz val="10"/>
        <color theme="1"/>
        <rFont val="Times New Roman"/>
        <family val="1"/>
      </rPr>
      <t>Seguro de vida é obrigatório, conforme Lei 7.102/83 (art. 19), Decreto 89.056/83 (arts. 20 e 21) e Portaria 18045/20233- DG/PF</t>
    </r>
  </si>
  <si>
    <r>
      <t xml:space="preserve">Nota 5: </t>
    </r>
    <r>
      <rPr>
        <sz val="10"/>
        <rFont val="Times New Roman"/>
        <family val="1"/>
      </rPr>
      <t>Como comprovante, a licitante deverá apresentar declaração pública de que os percentuais do PIS e do COFINS cotados correspondem à média dos recolhimentos dos últimos doze meses, apurada com base nos dados da Escrituração Fiscal Digital da Contribuição para o PIS/PASEP e para a COFINS (EFD-Contribuições), cujos respectivos registros deverão ser remetidos juntamente com a proposta e as planilhas. Caso a licitante tenha recolhido tributos pelo regime de incidência não-cumulativa em apenas alguns meses do período que deve ser considerado para o cálculo do percentual médio efetivo (12 meses anteriores à data da proposta), poderá apresentar o cálculo considerando apenas os meses em que houve recolhimento.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</si>
</sst>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R$&quot;\ #,##0.00"/>
    <numFmt numFmtId="165" formatCode="0.000%"/>
    <numFmt numFmtId="166" formatCode="0.000000000000000"/>
  </numFmts>
  <fonts count="13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  <font>
      <b/>
      <sz val="10"/>
      <color rgb="FFFF000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i/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FF0000"/>
      <name val="Times New Roman"/>
      <family val="1"/>
    </font>
    <font>
      <i/>
      <sz val="10"/>
      <name val="Times New Roman"/>
      <family val="1"/>
    </font>
    <font>
      <sz val="11"/>
      <color rgb="FF9C0006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FFFFFF"/>
      </left>
      <right/>
      <top/>
      <bottom style="medium">
        <color rgb="FFFFFFFF"/>
      </bottom>
      <diagonal/>
    </border>
    <border>
      <left/>
      <right/>
      <top/>
      <bottom style="medium">
        <color rgb="FFFFFFFF"/>
      </bottom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  <border>
      <left/>
      <right/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/>
      <right/>
      <top style="medium">
        <color rgb="FFFFFFFF"/>
      </top>
      <bottom/>
      <diagonal/>
    </border>
    <border>
      <left/>
      <right style="medium">
        <color rgb="FFFFFFFF"/>
      </right>
      <top style="medium">
        <color rgb="FFFFFFFF"/>
      </top>
      <bottom/>
      <diagonal/>
    </border>
  </borders>
  <cellStyleXfs count="3">
    <xf numFmtId="0" fontId="0" fillId="0" borderId="0"/>
    <xf numFmtId="0" fontId="11" fillId="6" borderId="0" applyNumberFormat="0" applyBorder="0" applyAlignment="0" applyProtection="0"/>
    <xf numFmtId="9" fontId="12" fillId="0" borderId="0" applyFont="0" applyFill="0" applyBorder="0" applyAlignment="0" applyProtection="0"/>
  </cellStyleXfs>
  <cellXfs count="275">
    <xf numFmtId="0" fontId="0" fillId="0" borderId="0" xfId="0"/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0" xfId="0" applyFont="1"/>
    <xf numFmtId="0" fontId="1" fillId="2" borderId="5" xfId="0" applyFont="1" applyFill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164" fontId="1" fillId="0" borderId="1" xfId="0" applyNumberFormat="1" applyFont="1" applyBorder="1"/>
    <xf numFmtId="0" fontId="9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right" vertical="center" wrapText="1"/>
    </xf>
    <xf numFmtId="0" fontId="5" fillId="0" borderId="0" xfId="0" applyFont="1" applyAlignment="1">
      <alignment vertical="center"/>
    </xf>
    <xf numFmtId="164" fontId="0" fillId="0" borderId="0" xfId="0" applyNumberFormat="1"/>
    <xf numFmtId="164" fontId="2" fillId="0" borderId="1" xfId="0" applyNumberFormat="1" applyFont="1" applyBorder="1"/>
    <xf numFmtId="10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/>
    <xf numFmtId="0" fontId="1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0" xfId="0" applyNumberFormat="1" applyFont="1"/>
    <xf numFmtId="164" fontId="1" fillId="0" borderId="0" xfId="0" applyNumberFormat="1" applyFont="1" applyBorder="1" applyAlignment="1">
      <alignment horizontal="center"/>
    </xf>
    <xf numFmtId="164" fontId="2" fillId="0" borderId="0" xfId="0" applyNumberFormat="1" applyFont="1" applyBorder="1"/>
    <xf numFmtId="2" fontId="2" fillId="0" borderId="1" xfId="0" applyNumberFormat="1" applyFont="1" applyBorder="1"/>
    <xf numFmtId="164" fontId="2" fillId="0" borderId="0" xfId="0" applyNumberFormat="1" applyFont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0" xfId="0" applyFont="1" applyAlignment="1">
      <alignment wrapText="1"/>
    </xf>
    <xf numFmtId="10" fontId="1" fillId="0" borderId="1" xfId="2" applyNumberFormat="1" applyFont="1" applyBorder="1" applyAlignment="1">
      <alignment horizontal="center"/>
    </xf>
    <xf numFmtId="10" fontId="2" fillId="0" borderId="1" xfId="2" applyNumberFormat="1" applyFont="1" applyBorder="1" applyAlignment="1">
      <alignment horizontal="center"/>
    </xf>
    <xf numFmtId="10" fontId="1" fillId="0" borderId="1" xfId="2" applyNumberFormat="1" applyFont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10" fontId="2" fillId="0" borderId="1" xfId="2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0" fontId="0" fillId="0" borderId="0" xfId="2" applyNumberFormat="1" applyFont="1"/>
    <xf numFmtId="166" fontId="0" fillId="0" borderId="0" xfId="0" applyNumberFormat="1"/>
    <xf numFmtId="0" fontId="8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5" xfId="0" applyBorder="1" applyAlignment="1">
      <alignment horizontal="center"/>
    </xf>
    <xf numFmtId="0" fontId="1" fillId="3" borderId="0" xfId="0" applyFont="1" applyFill="1" applyAlignment="1">
      <alignment horizontal="center" vertical="center"/>
    </xf>
    <xf numFmtId="0" fontId="0" fillId="0" borderId="9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" fillId="4" borderId="0" xfId="0" applyFont="1" applyFill="1" applyAlignment="1">
      <alignment horizontal="center" vertical="center"/>
    </xf>
    <xf numFmtId="0" fontId="1" fillId="0" borderId="0" xfId="0" applyFont="1" applyAlignment="1">
      <alignment horizontal="right"/>
    </xf>
    <xf numFmtId="164" fontId="1" fillId="0" borderId="0" xfId="0" applyNumberFormat="1" applyFont="1" applyAlignment="1">
      <alignment horizont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justify" vertical="center"/>
    </xf>
    <xf numFmtId="0" fontId="2" fillId="0" borderId="0" xfId="0" applyFont="1" applyAlignment="1">
      <alignment horizontal="left" wrapText="1"/>
    </xf>
    <xf numFmtId="10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vertical="center" wrapText="1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10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164" fontId="2" fillId="2" borderId="1" xfId="0" applyNumberFormat="1" applyFont="1" applyFill="1" applyBorder="1" applyAlignment="1">
      <alignment vertical="center" wrapText="1"/>
    </xf>
    <xf numFmtId="164" fontId="2" fillId="2" borderId="2" xfId="0" applyNumberFormat="1" applyFont="1" applyFill="1" applyBorder="1" applyAlignment="1">
      <alignment vertical="center" wrapText="1"/>
    </xf>
    <xf numFmtId="164" fontId="2" fillId="2" borderId="4" xfId="0" applyNumberFormat="1" applyFont="1" applyFill="1" applyBorder="1" applyAlignment="1">
      <alignment vertical="center" wrapText="1"/>
    </xf>
    <xf numFmtId="0" fontId="2" fillId="0" borderId="7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Fill="1" applyAlignment="1">
      <alignment horizontal="right" vertical="center" wrapText="1"/>
    </xf>
    <xf numFmtId="164" fontId="1" fillId="0" borderId="0" xfId="0" applyNumberFormat="1" applyFont="1" applyFill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right" vertical="center" wrapText="1"/>
    </xf>
    <xf numFmtId="164" fontId="2" fillId="2" borderId="4" xfId="0" applyNumberFormat="1" applyFont="1" applyFill="1" applyBorder="1" applyAlignment="1">
      <alignment horizontal="right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7" fillId="0" borderId="2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10" fontId="7" fillId="0" borderId="2" xfId="0" applyNumberFormat="1" applyFont="1" applyBorder="1" applyAlignment="1">
      <alignment horizontal="center"/>
    </xf>
    <xf numFmtId="10" fontId="7" fillId="0" borderId="4" xfId="0" applyNumberFormat="1" applyFont="1" applyBorder="1" applyAlignment="1">
      <alignment horizontal="center"/>
    </xf>
    <xf numFmtId="164" fontId="7" fillId="0" borderId="2" xfId="0" applyNumberFormat="1" applyFont="1" applyBorder="1" applyAlignment="1">
      <alignment horizontal="center"/>
    </xf>
    <xf numFmtId="164" fontId="7" fillId="0" borderId="4" xfId="0" applyNumberFormat="1" applyFont="1" applyBorder="1" applyAlignment="1">
      <alignment horizontal="center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10" fontId="2" fillId="0" borderId="2" xfId="0" applyNumberFormat="1" applyFont="1" applyBorder="1" applyAlignment="1">
      <alignment horizontal="center"/>
    </xf>
    <xf numFmtId="10" fontId="2" fillId="0" borderId="4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0" fontId="7" fillId="0" borderId="1" xfId="0" applyFont="1" applyBorder="1" applyAlignment="1">
      <alignment horizontal="left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2" xfId="0" applyFont="1" applyBorder="1" applyAlignment="1">
      <alignment horizontal="center"/>
    </xf>
    <xf numFmtId="10" fontId="1" fillId="0" borderId="2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0" fontId="1" fillId="0" borderId="7" xfId="0" applyFont="1" applyBorder="1" applyAlignment="1">
      <alignment horizontal="left" vertical="center" wrapText="1"/>
    </xf>
    <xf numFmtId="0" fontId="1" fillId="2" borderId="0" xfId="0" applyFont="1" applyFill="1" applyBorder="1" applyAlignment="1">
      <alignment horizontal="right" vertical="center"/>
    </xf>
    <xf numFmtId="0" fontId="2" fillId="0" borderId="0" xfId="0" applyFont="1" applyBorder="1" applyAlignment="1">
      <alignment vertical="center" wrapText="1"/>
    </xf>
    <xf numFmtId="0" fontId="6" fillId="3" borderId="0" xfId="0" applyFont="1" applyFill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5" fillId="0" borderId="7" xfId="0" applyFont="1" applyBorder="1" applyAlignment="1">
      <alignment horizontal="left" vertical="center"/>
    </xf>
    <xf numFmtId="10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vertical="center" wrapText="1"/>
    </xf>
    <xf numFmtId="0" fontId="6" fillId="2" borderId="0" xfId="0" applyFont="1" applyFill="1" applyBorder="1" applyAlignment="1">
      <alignment horizontal="right" vertical="center"/>
    </xf>
    <xf numFmtId="164" fontId="5" fillId="2" borderId="0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justify" vertical="center"/>
    </xf>
    <xf numFmtId="0" fontId="6" fillId="0" borderId="0" xfId="0" applyFont="1" applyAlignment="1">
      <alignment vertical="center"/>
    </xf>
    <xf numFmtId="0" fontId="10" fillId="0" borderId="1" xfId="0" applyFont="1" applyBorder="1" applyAlignment="1">
      <alignment horizontal="right" vertical="center" wrapText="1"/>
    </xf>
    <xf numFmtId="10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left" vertical="center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6" fillId="3" borderId="5" xfId="1" applyFont="1" applyFill="1" applyBorder="1" applyAlignment="1">
      <alignment horizontal="center" vertical="center"/>
    </xf>
    <xf numFmtId="0" fontId="6" fillId="3" borderId="2" xfId="1" applyFont="1" applyFill="1" applyBorder="1" applyAlignment="1">
      <alignment horizontal="center" vertical="center"/>
    </xf>
    <xf numFmtId="0" fontId="6" fillId="3" borderId="3" xfId="1" applyFont="1" applyFill="1" applyBorder="1" applyAlignment="1">
      <alignment horizontal="center" vertical="center"/>
    </xf>
    <xf numFmtId="0" fontId="6" fillId="3" borderId="4" xfId="1" applyFont="1" applyFill="1" applyBorder="1" applyAlignment="1">
      <alignment horizontal="center" vertical="center"/>
    </xf>
    <xf numFmtId="0" fontId="6" fillId="3" borderId="1" xfId="1" applyFont="1" applyFill="1" applyBorder="1" applyAlignment="1">
      <alignment horizontal="center" vertical="center"/>
    </xf>
  </cellXfs>
  <cellStyles count="3">
    <cellStyle name="Normal" xfId="0" builtinId="0"/>
    <cellStyle name="Porcentagem" xfId="2" builtinId="5"/>
    <cellStyle name="Ruim" xfId="1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1474E-6278-40AD-8522-B4156EB2A507}">
  <sheetPr>
    <tabColor theme="3"/>
  </sheetPr>
  <dimension ref="A1:J31"/>
  <sheetViews>
    <sheetView zoomScaleNormal="100" workbookViewId="0">
      <selection activeCell="A18" sqref="A18:J18"/>
    </sheetView>
  </sheetViews>
  <sheetFormatPr defaultRowHeight="14.5" x14ac:dyDescent="0.35"/>
  <cols>
    <col min="1" max="1" width="6" customWidth="1"/>
    <col min="2" max="2" width="19.1796875" customWidth="1"/>
    <col min="5" max="5" width="11.26953125" customWidth="1"/>
    <col min="6" max="6" width="12.453125" customWidth="1"/>
    <col min="8" max="8" width="10.6328125" bestFit="1" customWidth="1"/>
    <col min="10" max="10" width="12.36328125" customWidth="1"/>
  </cols>
  <sheetData>
    <row r="1" spans="1:10" x14ac:dyDescent="0.35">
      <c r="A1" s="119" t="s">
        <v>0</v>
      </c>
      <c r="B1" s="119"/>
      <c r="C1" s="119"/>
      <c r="D1" s="119"/>
      <c r="E1" s="119"/>
      <c r="F1" s="119"/>
      <c r="G1" s="119"/>
      <c r="H1" s="119"/>
      <c r="I1" s="119"/>
      <c r="J1" s="119"/>
    </row>
    <row r="2" spans="1:10" x14ac:dyDescent="0.35">
      <c r="A2" s="119" t="s">
        <v>1</v>
      </c>
      <c r="B2" s="119"/>
      <c r="C2" s="119"/>
      <c r="D2" s="119"/>
      <c r="E2" s="119"/>
      <c r="F2" s="119"/>
      <c r="G2" s="119"/>
      <c r="H2" s="119"/>
      <c r="I2" s="119"/>
      <c r="J2" s="119"/>
    </row>
    <row r="3" spans="1:10" ht="15" thickBot="1" x14ac:dyDescent="0.4">
      <c r="A3" s="120"/>
      <c r="B3" s="120"/>
      <c r="C3" s="120"/>
      <c r="D3" s="120"/>
      <c r="E3" s="120"/>
      <c r="F3" s="120"/>
      <c r="G3" s="120"/>
      <c r="H3" s="120"/>
      <c r="I3" s="120"/>
      <c r="J3" s="120"/>
    </row>
    <row r="4" spans="1:10" ht="15" thickBot="1" x14ac:dyDescent="0.4">
      <c r="A4" s="107" t="s">
        <v>171</v>
      </c>
      <c r="B4" s="108"/>
      <c r="C4" s="108"/>
      <c r="D4" s="108"/>
      <c r="E4" s="108"/>
      <c r="F4" s="108"/>
      <c r="G4" s="108"/>
      <c r="H4" s="108"/>
      <c r="I4" s="108"/>
      <c r="J4" s="109"/>
    </row>
    <row r="5" spans="1:10" x14ac:dyDescent="0.35">
      <c r="A5" s="110"/>
      <c r="B5" s="111"/>
      <c r="C5" s="111"/>
      <c r="D5" s="111"/>
      <c r="E5" s="111"/>
      <c r="F5" s="111"/>
      <c r="G5" s="111"/>
      <c r="H5" s="111"/>
      <c r="I5" s="111"/>
      <c r="J5" s="112"/>
    </row>
    <row r="6" spans="1:10" ht="39" x14ac:dyDescent="0.35">
      <c r="A6" s="103" t="s">
        <v>149</v>
      </c>
      <c r="B6" s="103"/>
      <c r="C6" s="103" t="s">
        <v>150</v>
      </c>
      <c r="D6" s="103"/>
      <c r="E6" s="11" t="s">
        <v>151</v>
      </c>
      <c r="F6" s="11" t="s">
        <v>152</v>
      </c>
      <c r="G6" s="103" t="s">
        <v>153</v>
      </c>
      <c r="H6" s="103"/>
      <c r="I6" s="103"/>
      <c r="J6" s="11" t="s">
        <v>154</v>
      </c>
    </row>
    <row r="7" spans="1:10" ht="29.5" customHeight="1" x14ac:dyDescent="0.35">
      <c r="A7" s="101" t="s">
        <v>470</v>
      </c>
      <c r="B7" s="101"/>
      <c r="C7" s="100">
        <f>'44H SEMANAIS DIURNO VV'!G211</f>
        <v>0</v>
      </c>
      <c r="D7" s="100"/>
      <c r="E7" s="27">
        <v>1</v>
      </c>
      <c r="F7" s="28">
        <f>C7*E7</f>
        <v>0</v>
      </c>
      <c r="G7" s="101">
        <v>1</v>
      </c>
      <c r="H7" s="101"/>
      <c r="I7" s="101"/>
      <c r="J7" s="28">
        <f>F7*G7</f>
        <v>0</v>
      </c>
    </row>
    <row r="8" spans="1:10" ht="28" customHeight="1" x14ac:dyDescent="0.35">
      <c r="A8" s="101" t="s">
        <v>471</v>
      </c>
      <c r="B8" s="101"/>
      <c r="C8" s="100">
        <f>'12X36 DIURNO VV'!G211</f>
        <v>0</v>
      </c>
      <c r="D8" s="100"/>
      <c r="E8" s="27">
        <v>2</v>
      </c>
      <c r="F8" s="28">
        <f t="shared" ref="F8:F13" si="0">C8*E8</f>
        <v>0</v>
      </c>
      <c r="G8" s="101">
        <v>1</v>
      </c>
      <c r="H8" s="101"/>
      <c r="I8" s="101"/>
      <c r="J8" s="28">
        <f>F8*G8</f>
        <v>0</v>
      </c>
    </row>
    <row r="9" spans="1:10" ht="26.5" customHeight="1" x14ac:dyDescent="0.35">
      <c r="A9" s="101" t="s">
        <v>472</v>
      </c>
      <c r="B9" s="101"/>
      <c r="C9" s="100">
        <f>'12X36 NOTURNO VV'!G215</f>
        <v>0</v>
      </c>
      <c r="D9" s="100"/>
      <c r="E9" s="27">
        <v>2</v>
      </c>
      <c r="F9" s="28">
        <f t="shared" si="0"/>
        <v>0</v>
      </c>
      <c r="G9" s="101">
        <v>1</v>
      </c>
      <c r="H9" s="101"/>
      <c r="I9" s="101"/>
      <c r="J9" s="28">
        <f t="shared" ref="J9:J13" si="1">F9*G9</f>
        <v>0</v>
      </c>
    </row>
    <row r="10" spans="1:10" ht="30.5" customHeight="1" x14ac:dyDescent="0.35">
      <c r="A10" s="101" t="s">
        <v>474</v>
      </c>
      <c r="B10" s="101"/>
      <c r="C10" s="100">
        <f>'12X36 DIURNO SMT'!G211</f>
        <v>0</v>
      </c>
      <c r="D10" s="100"/>
      <c r="E10" s="27">
        <v>2</v>
      </c>
      <c r="F10" s="28">
        <f t="shared" si="0"/>
        <v>0</v>
      </c>
      <c r="G10" s="101">
        <v>1</v>
      </c>
      <c r="H10" s="101"/>
      <c r="I10" s="101"/>
      <c r="J10" s="28">
        <f t="shared" si="1"/>
        <v>0</v>
      </c>
    </row>
    <row r="11" spans="1:10" ht="28" customHeight="1" x14ac:dyDescent="0.35">
      <c r="A11" s="101" t="s">
        <v>473</v>
      </c>
      <c r="B11" s="101"/>
      <c r="C11" s="100">
        <f>'12X36 NOTURNO SMT'!G215</f>
        <v>0</v>
      </c>
      <c r="D11" s="100"/>
      <c r="E11" s="27">
        <v>2</v>
      </c>
      <c r="F11" s="28">
        <f t="shared" si="0"/>
        <v>0</v>
      </c>
      <c r="G11" s="101">
        <v>1</v>
      </c>
      <c r="H11" s="101"/>
      <c r="I11" s="101"/>
      <c r="J11" s="28">
        <f t="shared" si="1"/>
        <v>0</v>
      </c>
    </row>
    <row r="12" spans="1:10" ht="28" customHeight="1" x14ac:dyDescent="0.35">
      <c r="A12" s="101" t="s">
        <v>475</v>
      </c>
      <c r="B12" s="101"/>
      <c r="C12" s="100">
        <f>'12X36 DIURNO CIT'!G211</f>
        <v>0</v>
      </c>
      <c r="D12" s="100"/>
      <c r="E12" s="27">
        <v>2</v>
      </c>
      <c r="F12" s="28">
        <f t="shared" si="0"/>
        <v>0</v>
      </c>
      <c r="G12" s="101">
        <v>1</v>
      </c>
      <c r="H12" s="101"/>
      <c r="I12" s="101"/>
      <c r="J12" s="28">
        <f t="shared" si="1"/>
        <v>0</v>
      </c>
    </row>
    <row r="13" spans="1:10" ht="29.5" customHeight="1" x14ac:dyDescent="0.35">
      <c r="A13" s="101" t="s">
        <v>476</v>
      </c>
      <c r="B13" s="101"/>
      <c r="C13" s="100">
        <f>'12X36 NOTURNO CIT'!G215</f>
        <v>0</v>
      </c>
      <c r="D13" s="100"/>
      <c r="E13" s="27">
        <v>2</v>
      </c>
      <c r="F13" s="28">
        <f t="shared" si="0"/>
        <v>0</v>
      </c>
      <c r="G13" s="101">
        <v>1</v>
      </c>
      <c r="H13" s="101"/>
      <c r="I13" s="101"/>
      <c r="J13" s="28">
        <f t="shared" si="1"/>
        <v>0</v>
      </c>
    </row>
    <row r="14" spans="1:10" x14ac:dyDescent="0.35">
      <c r="A14" s="116" t="s">
        <v>174</v>
      </c>
      <c r="B14" s="116"/>
      <c r="C14" s="116"/>
      <c r="D14" s="116"/>
      <c r="E14" s="116"/>
      <c r="F14" s="116"/>
      <c r="G14" s="116"/>
      <c r="H14" s="116"/>
      <c r="I14" s="116"/>
      <c r="J14" s="16">
        <f>SUM(J7:J13)</f>
        <v>0</v>
      </c>
    </row>
    <row r="15" spans="1:10" ht="15" thickBot="1" x14ac:dyDescent="0.4">
      <c r="A15" s="104"/>
      <c r="B15" s="105"/>
      <c r="C15" s="105"/>
      <c r="D15" s="105"/>
      <c r="E15" s="105"/>
      <c r="F15" s="105"/>
      <c r="G15" s="105"/>
      <c r="H15" s="105"/>
      <c r="I15" s="105"/>
      <c r="J15" s="106"/>
    </row>
    <row r="16" spans="1:10" ht="15" thickBot="1" x14ac:dyDescent="0.4">
      <c r="A16" s="107" t="s">
        <v>172</v>
      </c>
      <c r="B16" s="108"/>
      <c r="C16" s="108"/>
      <c r="D16" s="108"/>
      <c r="E16" s="108"/>
      <c r="F16" s="108"/>
      <c r="G16" s="108"/>
      <c r="H16" s="108"/>
      <c r="I16" s="108"/>
      <c r="J16" s="109"/>
    </row>
    <row r="17" spans="1:10" x14ac:dyDescent="0.35">
      <c r="A17" s="110"/>
      <c r="B17" s="111"/>
      <c r="C17" s="111"/>
      <c r="D17" s="111"/>
      <c r="E17" s="111"/>
      <c r="F17" s="111"/>
      <c r="G17" s="111"/>
      <c r="H17" s="111"/>
      <c r="I17" s="111"/>
      <c r="J17" s="112"/>
    </row>
    <row r="18" spans="1:10" x14ac:dyDescent="0.35">
      <c r="A18" s="103" t="s">
        <v>155</v>
      </c>
      <c r="B18" s="103"/>
      <c r="C18" s="103"/>
      <c r="D18" s="103"/>
      <c r="E18" s="103"/>
      <c r="F18" s="103"/>
      <c r="G18" s="103"/>
      <c r="H18" s="103"/>
      <c r="I18" s="103"/>
      <c r="J18" s="103"/>
    </row>
    <row r="19" spans="1:10" x14ac:dyDescent="0.35">
      <c r="A19" s="4"/>
      <c r="B19" s="103" t="s">
        <v>156</v>
      </c>
      <c r="C19" s="103"/>
      <c r="D19" s="103"/>
      <c r="E19" s="103"/>
      <c r="F19" s="103"/>
      <c r="G19" s="103"/>
      <c r="H19" s="103" t="s">
        <v>157</v>
      </c>
      <c r="I19" s="103"/>
      <c r="J19" s="103"/>
    </row>
    <row r="20" spans="1:10" x14ac:dyDescent="0.35">
      <c r="A20" s="4" t="s">
        <v>6</v>
      </c>
      <c r="B20" s="99" t="s">
        <v>158</v>
      </c>
      <c r="C20" s="99"/>
      <c r="D20" s="99"/>
      <c r="E20" s="99"/>
      <c r="F20" s="99"/>
      <c r="G20" s="99"/>
      <c r="H20" s="100">
        <f>SUM(F7:F13)</f>
        <v>0</v>
      </c>
      <c r="I20" s="101"/>
      <c r="J20" s="101"/>
    </row>
    <row r="21" spans="1:10" x14ac:dyDescent="0.35">
      <c r="A21" s="12" t="s">
        <v>8</v>
      </c>
      <c r="B21" s="99" t="s">
        <v>159</v>
      </c>
      <c r="C21" s="99"/>
      <c r="D21" s="99"/>
      <c r="E21" s="99"/>
      <c r="F21" s="99"/>
      <c r="G21" s="99"/>
      <c r="H21" s="100">
        <f>J14</f>
        <v>0</v>
      </c>
      <c r="I21" s="101"/>
      <c r="J21" s="101"/>
    </row>
    <row r="22" spans="1:10" x14ac:dyDescent="0.35">
      <c r="A22" s="101" t="s">
        <v>11</v>
      </c>
      <c r="B22" s="99" t="s">
        <v>160</v>
      </c>
      <c r="C22" s="99"/>
      <c r="D22" s="99"/>
      <c r="E22" s="99"/>
      <c r="F22" s="99"/>
      <c r="G22" s="99"/>
      <c r="H22" s="102">
        <f>H21*12</f>
        <v>0</v>
      </c>
      <c r="I22" s="103"/>
      <c r="J22" s="103"/>
    </row>
    <row r="23" spans="1:10" x14ac:dyDescent="0.35">
      <c r="A23" s="101"/>
      <c r="B23" s="101" t="s">
        <v>161</v>
      </c>
      <c r="C23" s="101"/>
      <c r="D23" s="101"/>
      <c r="E23" s="101"/>
      <c r="F23" s="101"/>
      <c r="G23" s="101"/>
      <c r="H23" s="103"/>
      <c r="I23" s="103"/>
      <c r="J23" s="103"/>
    </row>
    <row r="24" spans="1:10" x14ac:dyDescent="0.35">
      <c r="A24" s="117"/>
      <c r="B24" s="117"/>
      <c r="C24" s="117"/>
      <c r="D24" s="117"/>
      <c r="E24" s="117"/>
      <c r="F24" s="117"/>
      <c r="G24" s="117"/>
      <c r="H24" s="117"/>
      <c r="I24" s="117"/>
      <c r="J24" s="117"/>
    </row>
    <row r="25" spans="1:10" ht="15" thickBot="1" x14ac:dyDescent="0.4">
      <c r="A25" s="113" t="s">
        <v>173</v>
      </c>
      <c r="B25" s="114"/>
      <c r="C25" s="114"/>
      <c r="D25" s="114"/>
      <c r="E25" s="114"/>
      <c r="F25" s="114"/>
      <c r="G25" s="114"/>
      <c r="H25" s="114"/>
      <c r="I25" s="114"/>
      <c r="J25" s="115"/>
    </row>
    <row r="26" spans="1:10" x14ac:dyDescent="0.35">
      <c r="A26" s="118"/>
      <c r="B26" s="118"/>
      <c r="C26" s="118"/>
      <c r="D26" s="118"/>
      <c r="E26" s="118"/>
      <c r="F26" s="118"/>
      <c r="G26" s="118"/>
      <c r="H26" s="118"/>
      <c r="I26" s="118"/>
      <c r="J26" s="118"/>
    </row>
    <row r="27" spans="1:10" ht="39" x14ac:dyDescent="0.35">
      <c r="A27" s="103" t="s">
        <v>175</v>
      </c>
      <c r="B27" s="103"/>
      <c r="C27" s="103"/>
      <c r="D27" s="103"/>
      <c r="E27" s="103"/>
      <c r="F27" s="103"/>
      <c r="G27" s="103"/>
      <c r="H27" s="11" t="s">
        <v>176</v>
      </c>
      <c r="I27" s="11" t="s">
        <v>177</v>
      </c>
      <c r="J27" s="11" t="s">
        <v>178</v>
      </c>
    </row>
    <row r="28" spans="1:10" x14ac:dyDescent="0.35">
      <c r="A28" s="121" t="s">
        <v>179</v>
      </c>
      <c r="B28" s="121"/>
      <c r="C28" s="121"/>
      <c r="D28" s="121"/>
      <c r="E28" s="121"/>
      <c r="F28" s="121"/>
      <c r="G28" s="121"/>
      <c r="H28" s="32">
        <f>F7</f>
        <v>0</v>
      </c>
      <c r="I28" s="15">
        <v>1</v>
      </c>
      <c r="J28" s="32">
        <f>H28*I28</f>
        <v>0</v>
      </c>
    </row>
    <row r="29" spans="1:10" x14ac:dyDescent="0.35">
      <c r="A29" s="121" t="s">
        <v>180</v>
      </c>
      <c r="B29" s="121"/>
      <c r="C29" s="121"/>
      <c r="D29" s="121"/>
      <c r="E29" s="121"/>
      <c r="F29" s="121"/>
      <c r="G29" s="121"/>
      <c r="H29" s="32">
        <f>F8</f>
        <v>0</v>
      </c>
      <c r="I29" s="15">
        <v>3</v>
      </c>
      <c r="J29" s="32">
        <f t="shared" ref="J29:J30" si="2">H29*I29</f>
        <v>0</v>
      </c>
    </row>
    <row r="30" spans="1:10" x14ac:dyDescent="0.35">
      <c r="A30" s="121" t="s">
        <v>181</v>
      </c>
      <c r="B30" s="121"/>
      <c r="C30" s="121"/>
      <c r="D30" s="121"/>
      <c r="E30" s="121"/>
      <c r="F30" s="121"/>
      <c r="G30" s="121"/>
      <c r="H30" s="32">
        <f>F9</f>
        <v>0</v>
      </c>
      <c r="I30" s="15">
        <v>3</v>
      </c>
      <c r="J30" s="32">
        <f t="shared" si="2"/>
        <v>0</v>
      </c>
    </row>
    <row r="31" spans="1:10" x14ac:dyDescent="0.35">
      <c r="A31" s="116" t="s">
        <v>174</v>
      </c>
      <c r="B31" s="116"/>
      <c r="C31" s="116"/>
      <c r="D31" s="116"/>
      <c r="E31" s="116"/>
      <c r="F31" s="116"/>
      <c r="G31" s="116"/>
      <c r="H31" s="116"/>
      <c r="I31" s="116"/>
      <c r="J31" s="16">
        <f>SUM(J28:J30)</f>
        <v>0</v>
      </c>
    </row>
  </sheetData>
  <mergeCells count="52">
    <mergeCell ref="A12:B12"/>
    <mergeCell ref="C12:D12"/>
    <mergeCell ref="G12:I12"/>
    <mergeCell ref="A13:B13"/>
    <mergeCell ref="C13:D13"/>
    <mergeCell ref="G13:I13"/>
    <mergeCell ref="A10:B10"/>
    <mergeCell ref="C10:D10"/>
    <mergeCell ref="G10:I10"/>
    <mergeCell ref="A11:B11"/>
    <mergeCell ref="C11:D11"/>
    <mergeCell ref="G11:I11"/>
    <mergeCell ref="A29:G29"/>
    <mergeCell ref="A30:G30"/>
    <mergeCell ref="A31:I31"/>
    <mergeCell ref="A27:G27"/>
    <mergeCell ref="A28:G28"/>
    <mergeCell ref="A25:J25"/>
    <mergeCell ref="A14:I14"/>
    <mergeCell ref="A24:J24"/>
    <mergeCell ref="A26:J26"/>
    <mergeCell ref="A1:J1"/>
    <mergeCell ref="A2:J2"/>
    <mergeCell ref="A3:J3"/>
    <mergeCell ref="G9:I9"/>
    <mergeCell ref="A8:B8"/>
    <mergeCell ref="C8:D8"/>
    <mergeCell ref="G8:I8"/>
    <mergeCell ref="A4:J4"/>
    <mergeCell ref="A5:J5"/>
    <mergeCell ref="A6:B6"/>
    <mergeCell ref="C6:D6"/>
    <mergeCell ref="G6:I6"/>
    <mergeCell ref="A7:B7"/>
    <mergeCell ref="C7:D7"/>
    <mergeCell ref="G7:I7"/>
    <mergeCell ref="A9:B9"/>
    <mergeCell ref="C9:D9"/>
    <mergeCell ref="A15:J15"/>
    <mergeCell ref="A16:J16"/>
    <mergeCell ref="A17:J17"/>
    <mergeCell ref="A18:J18"/>
    <mergeCell ref="B19:G19"/>
    <mergeCell ref="H19:J19"/>
    <mergeCell ref="B20:G20"/>
    <mergeCell ref="H20:J20"/>
    <mergeCell ref="B21:G21"/>
    <mergeCell ref="H21:J21"/>
    <mergeCell ref="A22:A23"/>
    <mergeCell ref="B22:G22"/>
    <mergeCell ref="H22:J23"/>
    <mergeCell ref="B23:G2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24357A-4853-4A10-A34E-6321274B3C51}">
  <sheetPr>
    <tabColor theme="3" tint="0.79998168889431442"/>
  </sheetPr>
  <dimension ref="A1:H82"/>
  <sheetViews>
    <sheetView workbookViewId="0">
      <selection activeCell="H50" sqref="H50:H55"/>
    </sheetView>
  </sheetViews>
  <sheetFormatPr defaultRowHeight="13" x14ac:dyDescent="0.3"/>
  <cols>
    <col min="1" max="1" width="101.54296875" style="6" bestFit="1" customWidth="1"/>
    <col min="2" max="2" width="11.90625" style="6" bestFit="1" customWidth="1"/>
    <col min="3" max="3" width="9.08984375" style="6" bestFit="1" customWidth="1"/>
    <col min="4" max="4" width="12" style="6" bestFit="1" customWidth="1"/>
    <col min="5" max="5" width="13.453125" style="6" bestFit="1" customWidth="1"/>
    <col min="6" max="6" width="13.08984375" style="6" bestFit="1" customWidth="1"/>
    <col min="7" max="7" width="19.1796875" style="6" bestFit="1" customWidth="1"/>
    <col min="8" max="8" width="34.54296875" style="6" bestFit="1" customWidth="1"/>
    <col min="9" max="16384" width="8.7265625" style="6"/>
  </cols>
  <sheetData>
    <row r="1" spans="1:8" x14ac:dyDescent="0.3">
      <c r="A1" s="263" t="s">
        <v>306</v>
      </c>
      <c r="B1" s="263"/>
      <c r="C1" s="263"/>
      <c r="D1" s="263"/>
      <c r="E1" s="263"/>
      <c r="F1" s="263"/>
      <c r="G1" s="263"/>
      <c r="H1" s="263"/>
    </row>
    <row r="2" spans="1:8" ht="26" x14ac:dyDescent="0.3">
      <c r="A2" s="61" t="s">
        <v>243</v>
      </c>
      <c r="B2" s="62" t="s">
        <v>204</v>
      </c>
      <c r="C2" s="50" t="s">
        <v>244</v>
      </c>
      <c r="D2" s="50" t="s">
        <v>245</v>
      </c>
      <c r="E2" s="50" t="s">
        <v>246</v>
      </c>
      <c r="F2" s="50" t="s">
        <v>247</v>
      </c>
      <c r="G2" s="50" t="s">
        <v>248</v>
      </c>
      <c r="H2" s="50" t="s">
        <v>249</v>
      </c>
    </row>
    <row r="3" spans="1:8" x14ac:dyDescent="0.3">
      <c r="A3" s="63" t="s">
        <v>250</v>
      </c>
      <c r="B3" s="64">
        <v>17</v>
      </c>
      <c r="C3" s="264">
        <f>AVERAGE(B3:B7)</f>
        <v>31.700400000000002</v>
      </c>
      <c r="D3" s="264">
        <f>STDEV(B3:B7)</f>
        <v>11.370524209551629</v>
      </c>
      <c r="E3" s="264">
        <f>C3+D3</f>
        <v>43.070924209551634</v>
      </c>
      <c r="F3" s="264">
        <f>C3-D3</f>
        <v>20.329875790448373</v>
      </c>
      <c r="G3" s="66" t="s">
        <v>251</v>
      </c>
      <c r="H3" s="265">
        <f>AVERAGE(B4:B6)</f>
        <v>32.69466666666667</v>
      </c>
    </row>
    <row r="4" spans="1:8" x14ac:dyDescent="0.3">
      <c r="A4" s="67" t="s">
        <v>252</v>
      </c>
      <c r="B4" s="64">
        <f>18.9+25.98/5</f>
        <v>24.095999999999997</v>
      </c>
      <c r="C4" s="264"/>
      <c r="D4" s="264"/>
      <c r="E4" s="264"/>
      <c r="F4" s="264"/>
      <c r="G4" s="64" t="s">
        <v>253</v>
      </c>
      <c r="H4" s="265"/>
    </row>
    <row r="5" spans="1:8" x14ac:dyDescent="0.3">
      <c r="A5" s="52" t="s">
        <v>254</v>
      </c>
      <c r="B5" s="64">
        <v>32</v>
      </c>
      <c r="C5" s="264"/>
      <c r="D5" s="264"/>
      <c r="E5" s="264"/>
      <c r="F5" s="264"/>
      <c r="G5" s="64" t="s">
        <v>253</v>
      </c>
      <c r="H5" s="265"/>
    </row>
    <row r="6" spans="1:8" x14ac:dyDescent="0.3">
      <c r="A6" s="67" t="s">
        <v>255</v>
      </c>
      <c r="B6" s="64">
        <f>39.99+9.99/5</f>
        <v>41.988</v>
      </c>
      <c r="C6" s="264"/>
      <c r="D6" s="264"/>
      <c r="E6" s="264"/>
      <c r="F6" s="264"/>
      <c r="G6" s="64" t="s">
        <v>253</v>
      </c>
      <c r="H6" s="265"/>
    </row>
    <row r="7" spans="1:8" x14ac:dyDescent="0.3">
      <c r="A7" s="67" t="s">
        <v>256</v>
      </c>
      <c r="B7" s="64">
        <f>217.09/5</f>
        <v>43.417999999999999</v>
      </c>
      <c r="C7" s="264"/>
      <c r="D7" s="264"/>
      <c r="E7" s="264"/>
      <c r="F7" s="264"/>
      <c r="G7" s="66" t="s">
        <v>257</v>
      </c>
      <c r="H7" s="265"/>
    </row>
    <row r="10" spans="1:8" x14ac:dyDescent="0.3">
      <c r="A10" s="266" t="s">
        <v>266</v>
      </c>
      <c r="B10" s="266"/>
      <c r="C10" s="266"/>
      <c r="D10" s="266"/>
      <c r="E10" s="266"/>
      <c r="F10" s="266"/>
      <c r="G10" s="266"/>
      <c r="H10" s="266"/>
    </row>
    <row r="11" spans="1:8" ht="26" x14ac:dyDescent="0.3">
      <c r="A11" s="53" t="s">
        <v>243</v>
      </c>
      <c r="B11" s="62" t="s">
        <v>204</v>
      </c>
      <c r="C11" s="50" t="s">
        <v>244</v>
      </c>
      <c r="D11" s="50" t="s">
        <v>245</v>
      </c>
      <c r="E11" s="50" t="s">
        <v>246</v>
      </c>
      <c r="F11" s="50" t="s">
        <v>247</v>
      </c>
      <c r="G11" s="50" t="s">
        <v>248</v>
      </c>
      <c r="H11" s="50" t="s">
        <v>249</v>
      </c>
    </row>
    <row r="12" spans="1:8" x14ac:dyDescent="0.3">
      <c r="A12" s="63" t="s">
        <v>258</v>
      </c>
      <c r="B12" s="64">
        <v>90</v>
      </c>
      <c r="C12" s="264">
        <f>AVERAGE(B12:B17)</f>
        <v>158.13499999999999</v>
      </c>
      <c r="D12" s="264">
        <f>STDEV(B12:B17)</f>
        <v>40.414860014603612</v>
      </c>
      <c r="E12" s="264">
        <f>C12+D12</f>
        <v>198.54986001460361</v>
      </c>
      <c r="F12" s="264">
        <f>C12-D12</f>
        <v>117.72013998539637</v>
      </c>
      <c r="G12" s="66" t="s">
        <v>251</v>
      </c>
      <c r="H12" s="265">
        <f>AVERAGE(B13:B16)</f>
        <v>163.88499999999999</v>
      </c>
    </row>
    <row r="13" spans="1:8" x14ac:dyDescent="0.3">
      <c r="A13" s="63" t="s">
        <v>259</v>
      </c>
      <c r="B13" s="64">
        <v>150</v>
      </c>
      <c r="C13" s="264"/>
      <c r="D13" s="264"/>
      <c r="E13" s="264"/>
      <c r="F13" s="264"/>
      <c r="G13" s="64" t="s">
        <v>253</v>
      </c>
      <c r="H13" s="265"/>
    </row>
    <row r="14" spans="1:8" x14ac:dyDescent="0.3">
      <c r="A14" s="68" t="s">
        <v>293</v>
      </c>
      <c r="B14" s="64">
        <f>113.93+36.6</f>
        <v>150.53</v>
      </c>
      <c r="C14" s="264"/>
      <c r="D14" s="264"/>
      <c r="E14" s="264"/>
      <c r="F14" s="264"/>
      <c r="G14" s="64" t="s">
        <v>253</v>
      </c>
      <c r="H14" s="265"/>
    </row>
    <row r="15" spans="1:8" x14ac:dyDescent="0.3">
      <c r="A15" s="63" t="s">
        <v>260</v>
      </c>
      <c r="B15" s="64">
        <v>160</v>
      </c>
      <c r="C15" s="264"/>
      <c r="D15" s="264"/>
      <c r="E15" s="264"/>
      <c r="F15" s="264"/>
      <c r="G15" s="64" t="s">
        <v>253</v>
      </c>
      <c r="H15" s="265"/>
    </row>
    <row r="16" spans="1:8" x14ac:dyDescent="0.3">
      <c r="A16" s="68" t="s">
        <v>261</v>
      </c>
      <c r="B16" s="64">
        <f>165.9+29.11</f>
        <v>195.01</v>
      </c>
      <c r="C16" s="264"/>
      <c r="D16" s="264"/>
      <c r="E16" s="264"/>
      <c r="F16" s="264"/>
      <c r="G16" s="64" t="s">
        <v>253</v>
      </c>
      <c r="H16" s="265"/>
    </row>
    <row r="17" spans="1:8" x14ac:dyDescent="0.3">
      <c r="A17" s="68" t="s">
        <v>262</v>
      </c>
      <c r="B17" s="64">
        <f>180.9+22.37</f>
        <v>203.27</v>
      </c>
      <c r="C17" s="264"/>
      <c r="D17" s="264"/>
      <c r="E17" s="264"/>
      <c r="F17" s="264"/>
      <c r="G17" s="66" t="s">
        <v>263</v>
      </c>
      <c r="H17" s="265"/>
    </row>
    <row r="20" spans="1:8" x14ac:dyDescent="0.3">
      <c r="A20" s="266" t="s">
        <v>267</v>
      </c>
      <c r="B20" s="266"/>
      <c r="C20" s="266"/>
      <c r="D20" s="266"/>
      <c r="E20" s="266"/>
      <c r="F20" s="266"/>
      <c r="G20" s="266"/>
      <c r="H20" s="266"/>
    </row>
    <row r="21" spans="1:8" ht="26" x14ac:dyDescent="0.3">
      <c r="A21" s="61" t="s">
        <v>243</v>
      </c>
      <c r="B21" s="62" t="s">
        <v>204</v>
      </c>
      <c r="C21" s="50" t="s">
        <v>244</v>
      </c>
      <c r="D21" s="50" t="s">
        <v>245</v>
      </c>
      <c r="E21" s="50" t="s">
        <v>246</v>
      </c>
      <c r="F21" s="50" t="s">
        <v>247</v>
      </c>
      <c r="G21" s="50" t="s">
        <v>248</v>
      </c>
      <c r="H21" s="50" t="s">
        <v>249</v>
      </c>
    </row>
    <row r="22" spans="1:8" x14ac:dyDescent="0.3">
      <c r="A22" s="63" t="s">
        <v>264</v>
      </c>
      <c r="B22" s="64">
        <v>36</v>
      </c>
      <c r="C22" s="264">
        <f>AVERAGE(B22:B26)</f>
        <v>75.513999999999982</v>
      </c>
      <c r="D22" s="264">
        <f>STDEV(B22:B26)</f>
        <v>31.87530360639726</v>
      </c>
      <c r="E22" s="264">
        <f>C22+D22</f>
        <v>107.38930360639725</v>
      </c>
      <c r="F22" s="264">
        <f>C22-D22</f>
        <v>43.638696393602721</v>
      </c>
      <c r="G22" s="66" t="s">
        <v>251</v>
      </c>
      <c r="H22" s="265">
        <f>AVERAGE(B23:B26)</f>
        <v>85.392499999999998</v>
      </c>
    </row>
    <row r="23" spans="1:8" x14ac:dyDescent="0.3">
      <c r="A23" s="70" t="s">
        <v>265</v>
      </c>
      <c r="B23" s="64">
        <v>46.97</v>
      </c>
      <c r="C23" s="264"/>
      <c r="D23" s="264"/>
      <c r="E23" s="264"/>
      <c r="F23" s="264"/>
      <c r="G23" s="64" t="s">
        <v>253</v>
      </c>
      <c r="H23" s="265"/>
    </row>
    <row r="24" spans="1:8" x14ac:dyDescent="0.3">
      <c r="A24" s="67" t="s">
        <v>305</v>
      </c>
      <c r="B24" s="64">
        <v>89.1</v>
      </c>
      <c r="C24" s="264"/>
      <c r="D24" s="264"/>
      <c r="E24" s="264"/>
      <c r="F24" s="264"/>
      <c r="G24" s="64" t="s">
        <v>253</v>
      </c>
      <c r="H24" s="265"/>
    </row>
    <row r="25" spans="1:8" x14ac:dyDescent="0.3">
      <c r="A25" s="67" t="s">
        <v>308</v>
      </c>
      <c r="B25" s="64">
        <v>99.6</v>
      </c>
      <c r="C25" s="264"/>
      <c r="D25" s="264"/>
      <c r="E25" s="264"/>
      <c r="F25" s="264"/>
      <c r="G25" s="64" t="s">
        <v>253</v>
      </c>
      <c r="H25" s="265"/>
    </row>
    <row r="26" spans="1:8" x14ac:dyDescent="0.3">
      <c r="A26" s="67" t="s">
        <v>309</v>
      </c>
      <c r="B26" s="64">
        <v>105.9</v>
      </c>
      <c r="C26" s="264"/>
      <c r="D26" s="264"/>
      <c r="E26" s="264"/>
      <c r="F26" s="264"/>
      <c r="G26" s="64" t="s">
        <v>253</v>
      </c>
      <c r="H26" s="265"/>
    </row>
    <row r="27" spans="1:8" x14ac:dyDescent="0.3">
      <c r="A27" s="52"/>
      <c r="B27" s="69"/>
      <c r="C27" s="52"/>
      <c r="D27" s="52"/>
      <c r="E27" s="52"/>
      <c r="F27" s="52"/>
      <c r="G27" s="52"/>
      <c r="H27" s="52"/>
    </row>
    <row r="29" spans="1:8" x14ac:dyDescent="0.3">
      <c r="A29" s="266" t="s">
        <v>299</v>
      </c>
      <c r="B29" s="266"/>
      <c r="C29" s="266"/>
      <c r="D29" s="266"/>
      <c r="E29" s="266"/>
      <c r="F29" s="266"/>
      <c r="G29" s="266"/>
      <c r="H29" s="266"/>
    </row>
    <row r="30" spans="1:8" ht="26" x14ac:dyDescent="0.3">
      <c r="A30" s="49" t="s">
        <v>243</v>
      </c>
      <c r="B30" s="51" t="s">
        <v>204</v>
      </c>
      <c r="C30" s="50" t="s">
        <v>244</v>
      </c>
      <c r="D30" s="50" t="s">
        <v>245</v>
      </c>
      <c r="E30" s="50" t="s">
        <v>246</v>
      </c>
      <c r="F30" s="50" t="s">
        <v>247</v>
      </c>
      <c r="G30" s="50" t="s">
        <v>248</v>
      </c>
      <c r="H30" s="50" t="s">
        <v>249</v>
      </c>
    </row>
    <row r="31" spans="1:8" x14ac:dyDescent="0.3">
      <c r="A31" s="48" t="s">
        <v>268</v>
      </c>
      <c r="B31" s="71">
        <v>15.9</v>
      </c>
      <c r="C31" s="264">
        <f>AVERAGE(B31:B36)</f>
        <v>24.026666666666667</v>
      </c>
      <c r="D31" s="264">
        <f>STDEV(B31:B36)</f>
        <v>5.4804540931082215</v>
      </c>
      <c r="E31" s="264">
        <f>C31+D31</f>
        <v>29.507120759774889</v>
      </c>
      <c r="F31" s="264">
        <f>C31-D31</f>
        <v>18.546212573558446</v>
      </c>
      <c r="G31" s="66" t="s">
        <v>251</v>
      </c>
      <c r="H31" s="265">
        <f>AVERAGE(B32:B35)</f>
        <v>24.451000000000001</v>
      </c>
    </row>
    <row r="32" spans="1:8" x14ac:dyDescent="0.3">
      <c r="A32" s="48" t="s">
        <v>269</v>
      </c>
      <c r="B32" s="71">
        <v>20.2</v>
      </c>
      <c r="C32" s="264"/>
      <c r="D32" s="264"/>
      <c r="E32" s="264"/>
      <c r="F32" s="264"/>
      <c r="G32" s="64" t="s">
        <v>253</v>
      </c>
      <c r="H32" s="265"/>
    </row>
    <row r="33" spans="1:8" x14ac:dyDescent="0.3">
      <c r="A33" s="48" t="s">
        <v>270</v>
      </c>
      <c r="B33" s="71">
        <f>114.52/5</f>
        <v>22.904</v>
      </c>
      <c r="C33" s="264"/>
      <c r="D33" s="264"/>
      <c r="E33" s="264"/>
      <c r="F33" s="264"/>
      <c r="G33" s="64" t="s">
        <v>253</v>
      </c>
      <c r="H33" s="265"/>
    </row>
    <row r="34" spans="1:8" x14ac:dyDescent="0.3">
      <c r="A34" s="48" t="s">
        <v>271</v>
      </c>
      <c r="B34" s="71">
        <v>25.8</v>
      </c>
      <c r="C34" s="264"/>
      <c r="D34" s="264"/>
      <c r="E34" s="264"/>
      <c r="F34" s="264"/>
      <c r="G34" s="64" t="s">
        <v>253</v>
      </c>
      <c r="H34" s="265"/>
    </row>
    <row r="35" spans="1:8" x14ac:dyDescent="0.3">
      <c r="A35" s="72" t="s">
        <v>272</v>
      </c>
      <c r="B35" s="71">
        <f>28.9</f>
        <v>28.9</v>
      </c>
      <c r="C35" s="264"/>
      <c r="D35" s="264"/>
      <c r="E35" s="264"/>
      <c r="F35" s="264"/>
      <c r="G35" s="64" t="s">
        <v>253</v>
      </c>
      <c r="H35" s="265"/>
    </row>
    <row r="36" spans="1:8" x14ac:dyDescent="0.3">
      <c r="A36" s="72" t="s">
        <v>273</v>
      </c>
      <c r="B36" s="71">
        <f>26.91+17.73/5</f>
        <v>30.456</v>
      </c>
      <c r="C36" s="264"/>
      <c r="D36" s="264"/>
      <c r="E36" s="264"/>
      <c r="F36" s="264"/>
      <c r="G36" s="66" t="s">
        <v>274</v>
      </c>
      <c r="H36" s="265"/>
    </row>
    <row r="39" spans="1:8" x14ac:dyDescent="0.3">
      <c r="A39" s="266" t="s">
        <v>300</v>
      </c>
      <c r="B39" s="266"/>
      <c r="C39" s="266"/>
      <c r="D39" s="266"/>
      <c r="E39" s="266"/>
      <c r="F39" s="266"/>
      <c r="G39" s="266"/>
      <c r="H39" s="266"/>
    </row>
    <row r="40" spans="1:8" ht="26" x14ac:dyDescent="0.3">
      <c r="A40" s="53" t="s">
        <v>243</v>
      </c>
      <c r="B40" s="62" t="s">
        <v>204</v>
      </c>
      <c r="C40" s="50" t="s">
        <v>244</v>
      </c>
      <c r="D40" s="50" t="s">
        <v>245</v>
      </c>
      <c r="E40" s="50" t="s">
        <v>246</v>
      </c>
      <c r="F40" s="50" t="s">
        <v>247</v>
      </c>
      <c r="G40" s="50" t="s">
        <v>248</v>
      </c>
      <c r="H40" s="50" t="s">
        <v>249</v>
      </c>
    </row>
    <row r="41" spans="1:8" x14ac:dyDescent="0.3">
      <c r="A41" s="68" t="s">
        <v>275</v>
      </c>
      <c r="B41" s="64">
        <f>13.9+25.98/5</f>
        <v>19.096</v>
      </c>
      <c r="C41" s="264">
        <f>AVERAGE(B41:B45)</f>
        <v>26.219599999999996</v>
      </c>
      <c r="D41" s="264">
        <f>STDEV(B41:B45)</f>
        <v>6.5624491464696462</v>
      </c>
      <c r="E41" s="264">
        <f>C41+D41</f>
        <v>32.782049146469646</v>
      </c>
      <c r="F41" s="264">
        <f>C41-D41</f>
        <v>19.65715085353035</v>
      </c>
      <c r="G41" s="66" t="s">
        <v>251</v>
      </c>
      <c r="H41" s="265">
        <f>AVERAGE(B42:B44)</f>
        <v>25.131333333333334</v>
      </c>
    </row>
    <row r="42" spans="1:8" x14ac:dyDescent="0.3">
      <c r="A42" s="68" t="s">
        <v>276</v>
      </c>
      <c r="B42" s="64">
        <f>18.5+21.75/5</f>
        <v>22.85</v>
      </c>
      <c r="C42" s="264"/>
      <c r="D42" s="264"/>
      <c r="E42" s="264"/>
      <c r="F42" s="264"/>
      <c r="G42" s="64" t="s">
        <v>253</v>
      </c>
      <c r="H42" s="265"/>
    </row>
    <row r="43" spans="1:8" x14ac:dyDescent="0.3">
      <c r="A43" s="68" t="s">
        <v>277</v>
      </c>
      <c r="B43" s="64">
        <f>19.9+26.57/5</f>
        <v>25.213999999999999</v>
      </c>
      <c r="C43" s="264"/>
      <c r="D43" s="264"/>
      <c r="E43" s="264"/>
      <c r="F43" s="264"/>
      <c r="G43" s="64" t="s">
        <v>253</v>
      </c>
      <c r="H43" s="265"/>
    </row>
    <row r="44" spans="1:8" x14ac:dyDescent="0.3">
      <c r="A44" s="63" t="s">
        <v>278</v>
      </c>
      <c r="B44" s="64">
        <v>27.33</v>
      </c>
      <c r="C44" s="264"/>
      <c r="D44" s="264"/>
      <c r="E44" s="264"/>
      <c r="F44" s="264"/>
      <c r="G44" s="64" t="s">
        <v>253</v>
      </c>
      <c r="H44" s="265"/>
    </row>
    <row r="45" spans="1:8" x14ac:dyDescent="0.3">
      <c r="A45" s="63" t="s">
        <v>279</v>
      </c>
      <c r="B45" s="64">
        <f>183.04/5</f>
        <v>36.607999999999997</v>
      </c>
      <c r="C45" s="264"/>
      <c r="D45" s="264"/>
      <c r="E45" s="264"/>
      <c r="F45" s="264"/>
      <c r="G45" s="66" t="s">
        <v>257</v>
      </c>
      <c r="H45" s="265"/>
    </row>
    <row r="48" spans="1:8" x14ac:dyDescent="0.3">
      <c r="A48" s="266" t="s">
        <v>301</v>
      </c>
      <c r="B48" s="266"/>
      <c r="C48" s="266"/>
      <c r="D48" s="266"/>
      <c r="E48" s="266"/>
      <c r="F48" s="266"/>
      <c r="G48" s="266"/>
      <c r="H48" s="266"/>
    </row>
    <row r="49" spans="1:8" ht="26" x14ac:dyDescent="0.3">
      <c r="A49" s="61" t="s">
        <v>243</v>
      </c>
      <c r="B49" s="62" t="s">
        <v>204</v>
      </c>
      <c r="C49" s="50" t="s">
        <v>244</v>
      </c>
      <c r="D49" s="50" t="s">
        <v>245</v>
      </c>
      <c r="E49" s="50" t="s">
        <v>246</v>
      </c>
      <c r="F49" s="50" t="s">
        <v>247</v>
      </c>
      <c r="G49" s="50" t="s">
        <v>248</v>
      </c>
      <c r="H49" s="50" t="s">
        <v>249</v>
      </c>
    </row>
    <row r="50" spans="1:8" x14ac:dyDescent="0.3">
      <c r="A50" s="63" t="s">
        <v>280</v>
      </c>
      <c r="B50" s="64">
        <v>149</v>
      </c>
      <c r="C50" s="264">
        <f>AVERAGE(B50:B55)</f>
        <v>202.32833333333335</v>
      </c>
      <c r="D50" s="264">
        <f>STDEV(B50:B55)</f>
        <v>61.291309797284228</v>
      </c>
      <c r="E50" s="264">
        <f>C50+D50</f>
        <v>263.61964313061759</v>
      </c>
      <c r="F50" s="264">
        <f>C50-D50</f>
        <v>141.03702353604911</v>
      </c>
      <c r="G50" s="66" t="s">
        <v>251</v>
      </c>
      <c r="H50" s="265">
        <f>AVERAGE(B51:B54)</f>
        <v>185.70249999999999</v>
      </c>
    </row>
    <row r="51" spans="1:8" x14ac:dyDescent="0.3">
      <c r="A51" s="63" t="s">
        <v>281</v>
      </c>
      <c r="B51" s="64">
        <v>172.59</v>
      </c>
      <c r="C51" s="264"/>
      <c r="D51" s="264"/>
      <c r="E51" s="264"/>
      <c r="F51" s="264"/>
      <c r="G51" s="64" t="s">
        <v>253</v>
      </c>
      <c r="H51" s="265"/>
    </row>
    <row r="52" spans="1:8" x14ac:dyDescent="0.3">
      <c r="A52" s="67" t="s">
        <v>283</v>
      </c>
      <c r="B52" s="64">
        <v>177.42</v>
      </c>
      <c r="C52" s="264"/>
      <c r="D52" s="264"/>
      <c r="E52" s="264"/>
      <c r="F52" s="264"/>
      <c r="G52" s="64" t="s">
        <v>253</v>
      </c>
      <c r="H52" s="265"/>
    </row>
    <row r="53" spans="1:8" x14ac:dyDescent="0.3">
      <c r="A53" s="67" t="s">
        <v>282</v>
      </c>
      <c r="B53" s="64">
        <f>194.9</f>
        <v>194.9</v>
      </c>
      <c r="C53" s="264"/>
      <c r="D53" s="264"/>
      <c r="E53" s="264"/>
      <c r="F53" s="264"/>
      <c r="G53" s="64" t="s">
        <v>253</v>
      </c>
      <c r="H53" s="265"/>
    </row>
    <row r="54" spans="1:8" x14ac:dyDescent="0.3">
      <c r="A54" s="67" t="s">
        <v>284</v>
      </c>
      <c r="B54" s="64">
        <f>197.9</f>
        <v>197.9</v>
      </c>
      <c r="C54" s="264"/>
      <c r="D54" s="264"/>
      <c r="E54" s="264"/>
      <c r="F54" s="264"/>
      <c r="G54" s="64" t="s">
        <v>253</v>
      </c>
      <c r="H54" s="265"/>
    </row>
    <row r="55" spans="1:8" x14ac:dyDescent="0.3">
      <c r="A55" s="67" t="s">
        <v>467</v>
      </c>
      <c r="B55" s="64">
        <v>322.16000000000003</v>
      </c>
      <c r="C55" s="264"/>
      <c r="D55" s="264"/>
      <c r="E55" s="264"/>
      <c r="F55" s="264"/>
      <c r="G55" s="66" t="s">
        <v>274</v>
      </c>
      <c r="H55" s="265"/>
    </row>
    <row r="58" spans="1:8" x14ac:dyDescent="0.3">
      <c r="A58" s="266" t="s">
        <v>302</v>
      </c>
      <c r="B58" s="266"/>
      <c r="C58" s="266"/>
      <c r="D58" s="266"/>
      <c r="E58" s="266"/>
      <c r="F58" s="266"/>
      <c r="G58" s="266"/>
      <c r="H58" s="266"/>
    </row>
    <row r="59" spans="1:8" ht="26" x14ac:dyDescent="0.3">
      <c r="A59" s="49" t="s">
        <v>243</v>
      </c>
      <c r="B59" s="51" t="s">
        <v>204</v>
      </c>
      <c r="C59" s="50" t="s">
        <v>244</v>
      </c>
      <c r="D59" s="50" t="s">
        <v>245</v>
      </c>
      <c r="E59" s="50" t="s">
        <v>246</v>
      </c>
      <c r="F59" s="50" t="s">
        <v>247</v>
      </c>
      <c r="G59" s="50" t="s">
        <v>248</v>
      </c>
      <c r="H59" s="50" t="s">
        <v>249</v>
      </c>
    </row>
    <row r="60" spans="1:8" x14ac:dyDescent="0.3">
      <c r="A60" s="72" t="s">
        <v>285</v>
      </c>
      <c r="B60" s="71">
        <v>3.1</v>
      </c>
      <c r="C60" s="264">
        <f>AVERAGE(B60:B64)</f>
        <v>12.601599999999999</v>
      </c>
      <c r="D60" s="264">
        <f>STDEV(B60:B64)</f>
        <v>7.3186051471574816</v>
      </c>
      <c r="E60" s="264">
        <f>C60+D60</f>
        <v>19.920205147157482</v>
      </c>
      <c r="F60" s="264">
        <f>C60-D60</f>
        <v>5.2829948528425179</v>
      </c>
      <c r="G60" s="66" t="s">
        <v>251</v>
      </c>
      <c r="H60" s="265">
        <f>AVERAGE(B61:B63)</f>
        <v>12.319333333333333</v>
      </c>
    </row>
    <row r="61" spans="1:8" x14ac:dyDescent="0.3">
      <c r="A61" s="72" t="s">
        <v>310</v>
      </c>
      <c r="B61" s="71">
        <f>7.5+26.86/10</f>
        <v>10.186</v>
      </c>
      <c r="C61" s="264"/>
      <c r="D61" s="264"/>
      <c r="E61" s="264"/>
      <c r="F61" s="264"/>
      <c r="G61" s="64" t="s">
        <v>253</v>
      </c>
      <c r="H61" s="265"/>
    </row>
    <row r="62" spans="1:8" x14ac:dyDescent="0.3">
      <c r="A62" s="72" t="s">
        <v>286</v>
      </c>
      <c r="B62" s="71">
        <f>9.5+16.71/10</f>
        <v>11.170999999999999</v>
      </c>
      <c r="C62" s="264"/>
      <c r="D62" s="264"/>
      <c r="E62" s="264"/>
      <c r="F62" s="264"/>
      <c r="G62" s="64" t="s">
        <v>253</v>
      </c>
      <c r="H62" s="265"/>
    </row>
    <row r="63" spans="1:8" x14ac:dyDescent="0.3">
      <c r="A63" s="72" t="s">
        <v>311</v>
      </c>
      <c r="B63" s="71">
        <f>12+36.01/10</f>
        <v>15.600999999999999</v>
      </c>
      <c r="C63" s="264"/>
      <c r="D63" s="264"/>
      <c r="E63" s="264"/>
      <c r="F63" s="264"/>
      <c r="G63" s="64" t="s">
        <v>253</v>
      </c>
      <c r="H63" s="265"/>
    </row>
    <row r="64" spans="1:8" x14ac:dyDescent="0.3">
      <c r="A64" s="72" t="s">
        <v>287</v>
      </c>
      <c r="B64" s="71">
        <v>22.95</v>
      </c>
      <c r="C64" s="264"/>
      <c r="D64" s="264"/>
      <c r="E64" s="264"/>
      <c r="F64" s="264"/>
      <c r="G64" s="66" t="s">
        <v>274</v>
      </c>
      <c r="H64" s="265"/>
    </row>
    <row r="67" spans="1:8" x14ac:dyDescent="0.3">
      <c r="A67" s="266" t="s">
        <v>303</v>
      </c>
      <c r="B67" s="266"/>
      <c r="C67" s="266"/>
      <c r="D67" s="266"/>
      <c r="E67" s="266"/>
      <c r="F67" s="266"/>
      <c r="G67" s="266"/>
      <c r="H67" s="266"/>
    </row>
    <row r="68" spans="1:8" ht="26" x14ac:dyDescent="0.3">
      <c r="A68" s="53" t="s">
        <v>243</v>
      </c>
      <c r="B68" s="62" t="s">
        <v>204</v>
      </c>
      <c r="C68" s="50" t="s">
        <v>244</v>
      </c>
      <c r="D68" s="50" t="s">
        <v>245</v>
      </c>
      <c r="E68" s="50" t="s">
        <v>246</v>
      </c>
      <c r="F68" s="50" t="s">
        <v>247</v>
      </c>
      <c r="G68" s="50" t="s">
        <v>248</v>
      </c>
      <c r="H68" s="50" t="s">
        <v>249</v>
      </c>
    </row>
    <row r="69" spans="1:8" x14ac:dyDescent="0.3">
      <c r="A69" s="68" t="s">
        <v>288</v>
      </c>
      <c r="B69" s="64">
        <v>149.9</v>
      </c>
      <c r="C69" s="264">
        <f>AVERAGE(B69:B73)</f>
        <v>177.23320000000001</v>
      </c>
      <c r="D69" s="264">
        <f>STDEV(B69:B73)</f>
        <v>18.558956360743995</v>
      </c>
      <c r="E69" s="264">
        <f>C69+D69</f>
        <v>195.792156360744</v>
      </c>
      <c r="F69" s="264">
        <f>C69-D69</f>
        <v>158.67424363925602</v>
      </c>
      <c r="G69" s="66" t="s">
        <v>251</v>
      </c>
      <c r="H69" s="265">
        <f>AVERAGE(B70:B72)</f>
        <v>179.75533333333337</v>
      </c>
    </row>
    <row r="70" spans="1:8" x14ac:dyDescent="0.3">
      <c r="A70" s="68" t="s">
        <v>289</v>
      </c>
      <c r="B70" s="64">
        <f>148.2+20.11</f>
        <v>168.31</v>
      </c>
      <c r="C70" s="264"/>
      <c r="D70" s="264"/>
      <c r="E70" s="264"/>
      <c r="F70" s="264"/>
      <c r="G70" s="64" t="s">
        <v>253</v>
      </c>
      <c r="H70" s="265"/>
    </row>
    <row r="71" spans="1:8" x14ac:dyDescent="0.3">
      <c r="A71" s="68" t="s">
        <v>290</v>
      </c>
      <c r="B71" s="64">
        <v>181.99</v>
      </c>
      <c r="C71" s="264"/>
      <c r="D71" s="264"/>
      <c r="E71" s="264"/>
      <c r="F71" s="264"/>
      <c r="G71" s="64" t="s">
        <v>253</v>
      </c>
      <c r="H71" s="265"/>
    </row>
    <row r="72" spans="1:8" x14ac:dyDescent="0.3">
      <c r="A72" s="67" t="s">
        <v>291</v>
      </c>
      <c r="B72" s="64">
        <f>182.9+30.33/5</f>
        <v>188.96600000000001</v>
      </c>
      <c r="C72" s="264"/>
      <c r="D72" s="264"/>
      <c r="E72" s="264"/>
      <c r="F72" s="264"/>
      <c r="G72" s="64" t="s">
        <v>253</v>
      </c>
      <c r="H72" s="265"/>
    </row>
    <row r="73" spans="1:8" x14ac:dyDescent="0.3">
      <c r="A73" s="68" t="s">
        <v>292</v>
      </c>
      <c r="B73" s="64">
        <f>197</f>
        <v>197</v>
      </c>
      <c r="C73" s="264"/>
      <c r="D73" s="264"/>
      <c r="E73" s="264"/>
      <c r="F73" s="264"/>
      <c r="G73" s="66" t="s">
        <v>274</v>
      </c>
      <c r="H73" s="265"/>
    </row>
    <row r="76" spans="1:8" x14ac:dyDescent="0.3">
      <c r="A76" s="266" t="s">
        <v>304</v>
      </c>
      <c r="B76" s="266"/>
      <c r="C76" s="266"/>
      <c r="D76" s="266"/>
      <c r="E76" s="266"/>
      <c r="F76" s="266"/>
      <c r="G76" s="266"/>
      <c r="H76" s="266"/>
    </row>
    <row r="77" spans="1:8" ht="26" x14ac:dyDescent="0.3">
      <c r="A77" s="61" t="s">
        <v>243</v>
      </c>
      <c r="B77" s="62" t="s">
        <v>204</v>
      </c>
      <c r="C77" s="50" t="s">
        <v>244</v>
      </c>
      <c r="D77" s="50" t="s">
        <v>245</v>
      </c>
      <c r="E77" s="50" t="s">
        <v>246</v>
      </c>
      <c r="F77" s="50" t="s">
        <v>247</v>
      </c>
      <c r="G77" s="50" t="s">
        <v>248</v>
      </c>
      <c r="H77" s="50" t="s">
        <v>249</v>
      </c>
    </row>
    <row r="78" spans="1:8" x14ac:dyDescent="0.3">
      <c r="A78" s="63" t="s">
        <v>294</v>
      </c>
      <c r="B78" s="64">
        <v>8.1999999999999993</v>
      </c>
      <c r="C78" s="264">
        <f>AVERAGE(B78:B82)</f>
        <v>11.717999999999998</v>
      </c>
      <c r="D78" s="264">
        <f>STDEV(B78:B82)</f>
        <v>3.5834493004490695</v>
      </c>
      <c r="E78" s="264">
        <f>C78+D78</f>
        <v>15.301449300449068</v>
      </c>
      <c r="F78" s="264">
        <f>C78-D78</f>
        <v>8.1345506995509282</v>
      </c>
      <c r="G78" s="64" t="s">
        <v>253</v>
      </c>
      <c r="H78" s="265">
        <f>AVERAGE(B78:B81)</f>
        <v>10.290833333333332</v>
      </c>
    </row>
    <row r="79" spans="1:8" x14ac:dyDescent="0.3">
      <c r="A79" s="67" t="s">
        <v>295</v>
      </c>
      <c r="B79" s="64">
        <f>19.99/3+9.06/3</f>
        <v>9.6833333333333336</v>
      </c>
      <c r="C79" s="264"/>
      <c r="D79" s="264"/>
      <c r="E79" s="264"/>
      <c r="F79" s="264"/>
      <c r="G79" s="64" t="s">
        <v>253</v>
      </c>
      <c r="H79" s="265"/>
    </row>
    <row r="80" spans="1:8" x14ac:dyDescent="0.3">
      <c r="A80" s="52" t="s">
        <v>296</v>
      </c>
      <c r="B80" s="64">
        <v>10.58</v>
      </c>
      <c r="C80" s="264"/>
      <c r="D80" s="264"/>
      <c r="E80" s="264"/>
      <c r="F80" s="264"/>
      <c r="G80" s="64" t="s">
        <v>253</v>
      </c>
      <c r="H80" s="265"/>
    </row>
    <row r="81" spans="1:8" x14ac:dyDescent="0.3">
      <c r="A81" s="67" t="s">
        <v>297</v>
      </c>
      <c r="B81" s="64">
        <f>29.99/3+8.11/3</f>
        <v>12.7</v>
      </c>
      <c r="C81" s="264"/>
      <c r="D81" s="264"/>
      <c r="E81" s="264"/>
      <c r="F81" s="264"/>
      <c r="G81" s="64" t="s">
        <v>253</v>
      </c>
      <c r="H81" s="265"/>
    </row>
    <row r="82" spans="1:8" x14ac:dyDescent="0.3">
      <c r="A82" s="67" t="s">
        <v>298</v>
      </c>
      <c r="B82" s="64">
        <f>33.99/3+18.29/3</f>
        <v>17.426666666666666</v>
      </c>
      <c r="C82" s="264"/>
      <c r="D82" s="264"/>
      <c r="E82" s="264"/>
      <c r="F82" s="264"/>
      <c r="G82" s="66" t="s">
        <v>257</v>
      </c>
      <c r="H82" s="265"/>
    </row>
  </sheetData>
  <sortState ref="A50:B55">
    <sortCondition ref="B50:B55"/>
  </sortState>
  <mergeCells count="54">
    <mergeCell ref="A39:H39"/>
    <mergeCell ref="A48:H48"/>
    <mergeCell ref="A58:H58"/>
    <mergeCell ref="A67:H67"/>
    <mergeCell ref="C78:C82"/>
    <mergeCell ref="D78:D82"/>
    <mergeCell ref="E78:E82"/>
    <mergeCell ref="F78:F82"/>
    <mergeCell ref="H78:H82"/>
    <mergeCell ref="A76:H76"/>
    <mergeCell ref="C60:C64"/>
    <mergeCell ref="D60:D64"/>
    <mergeCell ref="E60:E64"/>
    <mergeCell ref="F60:F64"/>
    <mergeCell ref="H60:H64"/>
    <mergeCell ref="C69:C73"/>
    <mergeCell ref="D69:D73"/>
    <mergeCell ref="E69:E73"/>
    <mergeCell ref="F69:F73"/>
    <mergeCell ref="H69:H73"/>
    <mergeCell ref="C41:C45"/>
    <mergeCell ref="D41:D45"/>
    <mergeCell ref="E41:E45"/>
    <mergeCell ref="F41:F45"/>
    <mergeCell ref="H41:H45"/>
    <mergeCell ref="C50:C55"/>
    <mergeCell ref="D50:D55"/>
    <mergeCell ref="E50:E55"/>
    <mergeCell ref="F50:F55"/>
    <mergeCell ref="H50:H55"/>
    <mergeCell ref="A20:H20"/>
    <mergeCell ref="C31:C36"/>
    <mergeCell ref="D31:D36"/>
    <mergeCell ref="E31:E36"/>
    <mergeCell ref="F31:F36"/>
    <mergeCell ref="H31:H36"/>
    <mergeCell ref="A29:H29"/>
    <mergeCell ref="C22:C26"/>
    <mergeCell ref="D22:D26"/>
    <mergeCell ref="E22:E26"/>
    <mergeCell ref="F22:F26"/>
    <mergeCell ref="H22:H26"/>
    <mergeCell ref="A10:H10"/>
    <mergeCell ref="C12:C17"/>
    <mergeCell ref="D12:D17"/>
    <mergeCell ref="E12:E17"/>
    <mergeCell ref="F12:F17"/>
    <mergeCell ref="H12:H17"/>
    <mergeCell ref="A1:H1"/>
    <mergeCell ref="C3:C7"/>
    <mergeCell ref="D3:D7"/>
    <mergeCell ref="E3:E7"/>
    <mergeCell ref="F3:F7"/>
    <mergeCell ref="H3:H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B76D6C-21E9-4060-868A-6D812AED03DE}">
  <sheetPr>
    <tabColor theme="3" tint="0.79998168889431442"/>
  </sheetPr>
  <dimension ref="A1:H116"/>
  <sheetViews>
    <sheetView topLeftCell="A79" workbookViewId="0">
      <selection activeCell="H99" sqref="H99"/>
    </sheetView>
  </sheetViews>
  <sheetFormatPr defaultRowHeight="13" x14ac:dyDescent="0.35"/>
  <cols>
    <col min="1" max="1" width="111.08984375" style="57" bestFit="1" customWidth="1"/>
    <col min="2" max="2" width="16.7265625" style="57" customWidth="1"/>
    <col min="3" max="3" width="12.81640625" style="57" customWidth="1"/>
    <col min="4" max="4" width="11.26953125" style="57" customWidth="1"/>
    <col min="5" max="5" width="15.54296875" style="57" customWidth="1"/>
    <col min="6" max="6" width="14.7265625" style="57" customWidth="1"/>
    <col min="7" max="7" width="19.453125" style="57" customWidth="1"/>
    <col min="8" max="8" width="41.26953125" style="57" bestFit="1" customWidth="1"/>
    <col min="9" max="16384" width="8.7265625" style="57"/>
  </cols>
  <sheetData>
    <row r="1" spans="1:8" x14ac:dyDescent="0.35">
      <c r="A1" s="266" t="s">
        <v>362</v>
      </c>
      <c r="B1" s="266"/>
      <c r="C1" s="266"/>
      <c r="D1" s="266"/>
      <c r="E1" s="266"/>
      <c r="F1" s="266"/>
      <c r="G1" s="266"/>
      <c r="H1" s="266"/>
    </row>
    <row r="2" spans="1:8" ht="26" x14ac:dyDescent="0.35">
      <c r="A2" s="56" t="s">
        <v>243</v>
      </c>
      <c r="B2" s="58" t="s">
        <v>204</v>
      </c>
      <c r="C2" s="54" t="s">
        <v>244</v>
      </c>
      <c r="D2" s="54" t="s">
        <v>245</v>
      </c>
      <c r="E2" s="54" t="s">
        <v>246</v>
      </c>
      <c r="F2" s="54" t="s">
        <v>247</v>
      </c>
      <c r="G2" s="54" t="s">
        <v>248</v>
      </c>
      <c r="H2" s="54" t="s">
        <v>249</v>
      </c>
    </row>
    <row r="3" spans="1:8" x14ac:dyDescent="0.35">
      <c r="A3" s="68" t="s">
        <v>312</v>
      </c>
      <c r="B3" s="64">
        <v>3936</v>
      </c>
      <c r="C3" s="264">
        <f>AVERAGE(B3:B6)</f>
        <v>4543.2624999999998</v>
      </c>
      <c r="D3" s="264">
        <f>STDEV(B3:B6)</f>
        <v>419.59966113546852</v>
      </c>
      <c r="E3" s="264">
        <f>C3+D3</f>
        <v>4962.8621611354683</v>
      </c>
      <c r="F3" s="264">
        <f>C3-D3</f>
        <v>4123.6628388645313</v>
      </c>
      <c r="G3" s="66" t="s">
        <v>251</v>
      </c>
      <c r="H3" s="264">
        <f>AVERAGE(B4:B6)</f>
        <v>4745.6833333333334</v>
      </c>
    </row>
    <row r="4" spans="1:8" x14ac:dyDescent="0.35">
      <c r="A4" s="68" t="s">
        <v>313</v>
      </c>
      <c r="B4" s="65">
        <v>4590</v>
      </c>
      <c r="C4" s="264"/>
      <c r="D4" s="264"/>
      <c r="E4" s="264"/>
      <c r="F4" s="264"/>
      <c r="G4" s="64" t="s">
        <v>253</v>
      </c>
      <c r="H4" s="264"/>
    </row>
    <row r="5" spans="1:8" x14ac:dyDescent="0.35">
      <c r="A5" s="68" t="s">
        <v>314</v>
      </c>
      <c r="B5" s="65">
        <f>4750+65</f>
        <v>4815</v>
      </c>
      <c r="C5" s="264"/>
      <c r="D5" s="264"/>
      <c r="E5" s="264"/>
      <c r="F5" s="264"/>
      <c r="G5" s="64" t="s">
        <v>253</v>
      </c>
      <c r="H5" s="264"/>
    </row>
    <row r="6" spans="1:8" x14ac:dyDescent="0.35">
      <c r="A6" s="68" t="s">
        <v>375</v>
      </c>
      <c r="B6" s="65">
        <v>4832.05</v>
      </c>
      <c r="C6" s="264"/>
      <c r="D6" s="264"/>
      <c r="E6" s="264"/>
      <c r="F6" s="264"/>
      <c r="G6" s="64" t="s">
        <v>253</v>
      </c>
      <c r="H6" s="264"/>
    </row>
    <row r="7" spans="1:8" x14ac:dyDescent="0.35">
      <c r="A7" s="77"/>
      <c r="B7" s="77"/>
      <c r="C7" s="77"/>
      <c r="D7" s="77"/>
      <c r="E7" s="77"/>
      <c r="F7" s="77"/>
      <c r="G7" s="78"/>
      <c r="H7" s="77"/>
    </row>
    <row r="8" spans="1:8" x14ac:dyDescent="0.35">
      <c r="A8" s="79"/>
      <c r="B8" s="77"/>
      <c r="C8" s="77"/>
      <c r="D8" s="77"/>
      <c r="E8" s="77"/>
      <c r="F8" s="77"/>
      <c r="G8" s="78"/>
      <c r="H8" s="77"/>
    </row>
    <row r="9" spans="1:8" x14ac:dyDescent="0.35">
      <c r="A9" s="266" t="s">
        <v>363</v>
      </c>
      <c r="B9" s="266"/>
      <c r="C9" s="266"/>
      <c r="D9" s="266"/>
      <c r="E9" s="266"/>
      <c r="F9" s="266"/>
      <c r="G9" s="266"/>
      <c r="H9" s="266"/>
    </row>
    <row r="10" spans="1:8" ht="26" x14ac:dyDescent="0.35">
      <c r="A10" s="56" t="s">
        <v>243</v>
      </c>
      <c r="B10" s="58" t="s">
        <v>204</v>
      </c>
      <c r="C10" s="54" t="s">
        <v>244</v>
      </c>
      <c r="D10" s="54" t="s">
        <v>245</v>
      </c>
      <c r="E10" s="54" t="s">
        <v>246</v>
      </c>
      <c r="F10" s="54" t="s">
        <v>247</v>
      </c>
      <c r="G10" s="54" t="s">
        <v>248</v>
      </c>
      <c r="H10" s="54" t="s">
        <v>249</v>
      </c>
    </row>
    <row r="11" spans="1:8" x14ac:dyDescent="0.35">
      <c r="A11" s="68" t="s">
        <v>315</v>
      </c>
      <c r="B11" s="65">
        <v>90</v>
      </c>
      <c r="C11" s="264">
        <f>AVERAGE(B11:B14)</f>
        <v>146.8175</v>
      </c>
      <c r="D11" s="264">
        <f>STDEV(B11:B14)</f>
        <v>56.568116093196316</v>
      </c>
      <c r="E11" s="264">
        <f>C11+D11</f>
        <v>203.38561609319632</v>
      </c>
      <c r="F11" s="264">
        <f>C11-D11</f>
        <v>90.249383906803672</v>
      </c>
      <c r="G11" s="66" t="s">
        <v>251</v>
      </c>
      <c r="H11" s="264">
        <f>AVERAGE(B12:B14)</f>
        <v>165.75666666666669</v>
      </c>
    </row>
    <row r="12" spans="1:8" x14ac:dyDescent="0.35">
      <c r="A12" s="68" t="s">
        <v>316</v>
      </c>
      <c r="B12" s="65">
        <f>107.1</f>
        <v>107.1</v>
      </c>
      <c r="C12" s="264"/>
      <c r="D12" s="264"/>
      <c r="E12" s="264"/>
      <c r="F12" s="264"/>
      <c r="G12" s="64" t="s">
        <v>253</v>
      </c>
      <c r="H12" s="264"/>
    </row>
    <row r="13" spans="1:8" x14ac:dyDescent="0.35">
      <c r="A13" s="68" t="s">
        <v>317</v>
      </c>
      <c r="B13" s="64">
        <f>116.44+70.44</f>
        <v>186.88</v>
      </c>
      <c r="C13" s="264"/>
      <c r="D13" s="264"/>
      <c r="E13" s="264"/>
      <c r="F13" s="264"/>
      <c r="G13" s="64" t="s">
        <v>253</v>
      </c>
      <c r="H13" s="264"/>
    </row>
    <row r="14" spans="1:8" x14ac:dyDescent="0.35">
      <c r="A14" s="68" t="s">
        <v>318</v>
      </c>
      <c r="B14" s="65">
        <f>170.05+33.24</f>
        <v>203.29000000000002</v>
      </c>
      <c r="C14" s="264"/>
      <c r="D14" s="264"/>
      <c r="E14" s="264"/>
      <c r="F14" s="264"/>
      <c r="G14" s="64" t="s">
        <v>253</v>
      </c>
      <c r="H14" s="264"/>
    </row>
    <row r="15" spans="1:8" x14ac:dyDescent="0.35">
      <c r="B15" s="77"/>
      <c r="C15" s="77"/>
      <c r="D15" s="77"/>
      <c r="E15" s="77"/>
      <c r="F15" s="77"/>
      <c r="G15" s="78"/>
      <c r="H15" s="77"/>
    </row>
    <row r="16" spans="1:8" x14ac:dyDescent="0.35">
      <c r="B16" s="77"/>
      <c r="C16" s="77"/>
      <c r="D16" s="77"/>
      <c r="E16" s="77"/>
      <c r="F16" s="77"/>
      <c r="G16" s="78"/>
      <c r="H16" s="77"/>
    </row>
    <row r="17" spans="1:8" x14ac:dyDescent="0.35">
      <c r="A17" s="266" t="s">
        <v>376</v>
      </c>
      <c r="B17" s="266"/>
      <c r="C17" s="266"/>
      <c r="D17" s="266"/>
      <c r="E17" s="266"/>
      <c r="F17" s="266"/>
      <c r="G17" s="266"/>
      <c r="H17" s="266"/>
    </row>
    <row r="18" spans="1:8" ht="26" x14ac:dyDescent="0.35">
      <c r="A18" s="56" t="s">
        <v>243</v>
      </c>
      <c r="B18" s="58" t="s">
        <v>204</v>
      </c>
      <c r="C18" s="54" t="s">
        <v>244</v>
      </c>
      <c r="D18" s="54" t="s">
        <v>245</v>
      </c>
      <c r="E18" s="54" t="s">
        <v>246</v>
      </c>
      <c r="F18" s="54" t="s">
        <v>247</v>
      </c>
      <c r="G18" s="54" t="s">
        <v>248</v>
      </c>
      <c r="H18" s="54" t="s">
        <v>249</v>
      </c>
    </row>
    <row r="19" spans="1:8" x14ac:dyDescent="0.35">
      <c r="A19" s="68" t="s">
        <v>378</v>
      </c>
      <c r="B19" s="65">
        <v>1326</v>
      </c>
      <c r="C19" s="264">
        <f>AVERAGE(B19:B23)</f>
        <v>1783.0139999999999</v>
      </c>
      <c r="D19" s="264">
        <f>STDEV(B19:B23)</f>
        <v>352.74720619729925</v>
      </c>
      <c r="E19" s="264">
        <f>C19+D19</f>
        <v>2135.7612061972991</v>
      </c>
      <c r="F19" s="264">
        <f>C19-D19</f>
        <v>1430.2667938027007</v>
      </c>
      <c r="G19" s="66" t="s">
        <v>251</v>
      </c>
      <c r="H19" s="264">
        <f>AVERAGE(B20:B22)</f>
        <v>1804.8999999999999</v>
      </c>
    </row>
    <row r="20" spans="1:8" x14ac:dyDescent="0.35">
      <c r="A20" s="68" t="s">
        <v>377</v>
      </c>
      <c r="B20" s="65">
        <f>1580+34.7</f>
        <v>1614.7</v>
      </c>
      <c r="C20" s="264"/>
      <c r="D20" s="264"/>
      <c r="E20" s="264"/>
      <c r="F20" s="264"/>
      <c r="G20" s="64" t="s">
        <v>253</v>
      </c>
      <c r="H20" s="264"/>
    </row>
    <row r="21" spans="1:8" x14ac:dyDescent="0.35">
      <c r="A21" s="80" t="s">
        <v>319</v>
      </c>
      <c r="B21" s="65">
        <v>1700</v>
      </c>
      <c r="C21" s="264"/>
      <c r="D21" s="264"/>
      <c r="E21" s="264"/>
      <c r="F21" s="264"/>
      <c r="G21" s="64" t="s">
        <v>253</v>
      </c>
      <c r="H21" s="264"/>
    </row>
    <row r="22" spans="1:8" x14ac:dyDescent="0.35">
      <c r="A22" s="80" t="s">
        <v>320</v>
      </c>
      <c r="B22" s="65">
        <v>2100</v>
      </c>
      <c r="C22" s="264"/>
      <c r="D22" s="264"/>
      <c r="E22" s="264"/>
      <c r="F22" s="264"/>
      <c r="G22" s="64" t="s">
        <v>253</v>
      </c>
      <c r="H22" s="264"/>
    </row>
    <row r="23" spans="1:8" x14ac:dyDescent="0.35">
      <c r="A23" s="68" t="s">
        <v>386</v>
      </c>
      <c r="B23" s="65">
        <f>1899.05+275.32</f>
        <v>2174.37</v>
      </c>
      <c r="C23" s="264"/>
      <c r="D23" s="264"/>
      <c r="E23" s="264"/>
      <c r="F23" s="264"/>
      <c r="G23" s="66" t="s">
        <v>274</v>
      </c>
      <c r="H23" s="264"/>
    </row>
    <row r="26" spans="1:8" x14ac:dyDescent="0.35">
      <c r="A26" s="267" t="s">
        <v>364</v>
      </c>
      <c r="B26" s="268"/>
      <c r="C26" s="268"/>
      <c r="D26" s="268"/>
      <c r="E26" s="268"/>
      <c r="F26" s="268"/>
      <c r="G26" s="268"/>
      <c r="H26" s="269"/>
    </row>
    <row r="27" spans="1:8" ht="26" x14ac:dyDescent="0.35">
      <c r="A27" s="55" t="s">
        <v>243</v>
      </c>
      <c r="B27" s="60" t="s">
        <v>204</v>
      </c>
      <c r="C27" s="54" t="s">
        <v>244</v>
      </c>
      <c r="D27" s="54" t="s">
        <v>245</v>
      </c>
      <c r="E27" s="54" t="s">
        <v>246</v>
      </c>
      <c r="F27" s="54" t="s">
        <v>247</v>
      </c>
      <c r="G27" s="54" t="s">
        <v>248</v>
      </c>
      <c r="H27" s="54" t="s">
        <v>249</v>
      </c>
    </row>
    <row r="28" spans="1:8" x14ac:dyDescent="0.35">
      <c r="A28" s="72" t="s">
        <v>384</v>
      </c>
      <c r="B28" s="71">
        <v>39</v>
      </c>
      <c r="C28" s="264">
        <f>AVERAGE(B28:B32)</f>
        <v>56.541999999999994</v>
      </c>
      <c r="D28" s="264">
        <f>STDEV(B28:B32)</f>
        <v>11.28175828494833</v>
      </c>
      <c r="E28" s="264">
        <f>C28+D28</f>
        <v>67.823758284948326</v>
      </c>
      <c r="F28" s="264">
        <f>C28-D28</f>
        <v>45.260241715051663</v>
      </c>
      <c r="G28" s="66" t="s">
        <v>251</v>
      </c>
      <c r="H28" s="264">
        <f>AVERAGE(B29:B32)</f>
        <v>60.927500000000002</v>
      </c>
    </row>
    <row r="29" spans="1:8" x14ac:dyDescent="0.35">
      <c r="A29" s="72" t="s">
        <v>321</v>
      </c>
      <c r="B29" s="71">
        <f>35+19.44</f>
        <v>54.44</v>
      </c>
      <c r="C29" s="264"/>
      <c r="D29" s="264"/>
      <c r="E29" s="264"/>
      <c r="F29" s="264"/>
      <c r="G29" s="64" t="s">
        <v>253</v>
      </c>
      <c r="H29" s="264"/>
    </row>
    <row r="30" spans="1:8" x14ac:dyDescent="0.35">
      <c r="A30" s="72" t="s">
        <v>385</v>
      </c>
      <c r="B30" s="71">
        <v>56.39</v>
      </c>
      <c r="C30" s="264"/>
      <c r="D30" s="264"/>
      <c r="E30" s="264"/>
      <c r="F30" s="264"/>
      <c r="G30" s="64" t="s">
        <v>253</v>
      </c>
      <c r="H30" s="264"/>
    </row>
    <row r="31" spans="1:8" x14ac:dyDescent="0.35">
      <c r="A31" s="72" t="s">
        <v>322</v>
      </c>
      <c r="B31" s="71">
        <f>46.55+19.18</f>
        <v>65.72999999999999</v>
      </c>
      <c r="C31" s="264"/>
      <c r="D31" s="264"/>
      <c r="E31" s="264"/>
      <c r="F31" s="264"/>
      <c r="G31" s="64" t="s">
        <v>253</v>
      </c>
      <c r="H31" s="264"/>
    </row>
    <row r="32" spans="1:8" x14ac:dyDescent="0.35">
      <c r="A32" s="67" t="s">
        <v>323</v>
      </c>
      <c r="B32" s="71">
        <f>40.9+26.25</f>
        <v>67.150000000000006</v>
      </c>
      <c r="C32" s="264"/>
      <c r="D32" s="264"/>
      <c r="E32" s="264"/>
      <c r="F32" s="264"/>
      <c r="G32" s="64" t="s">
        <v>253</v>
      </c>
      <c r="H32" s="264"/>
    </row>
    <row r="35" spans="1:8" x14ac:dyDescent="0.35">
      <c r="A35" s="271" t="s">
        <v>365</v>
      </c>
      <c r="B35" s="272"/>
      <c r="C35" s="272"/>
      <c r="D35" s="272"/>
      <c r="E35" s="272"/>
      <c r="F35" s="272"/>
      <c r="G35" s="272"/>
      <c r="H35" s="273"/>
    </row>
    <row r="36" spans="1:8" ht="26" x14ac:dyDescent="0.35">
      <c r="A36" s="56" t="s">
        <v>243</v>
      </c>
      <c r="B36" s="58" t="s">
        <v>204</v>
      </c>
      <c r="C36" s="54" t="s">
        <v>244</v>
      </c>
      <c r="D36" s="54" t="s">
        <v>245</v>
      </c>
      <c r="E36" s="54" t="s">
        <v>246</v>
      </c>
      <c r="F36" s="54" t="s">
        <v>247</v>
      </c>
      <c r="G36" s="54" t="s">
        <v>248</v>
      </c>
      <c r="H36" s="54" t="s">
        <v>249</v>
      </c>
    </row>
    <row r="37" spans="1:8" x14ac:dyDescent="0.35">
      <c r="A37" s="68" t="s">
        <v>324</v>
      </c>
      <c r="B37" s="64">
        <v>96</v>
      </c>
      <c r="C37" s="264">
        <f>AVERAGE(B37:B43)</f>
        <v>138.27714285714288</v>
      </c>
      <c r="D37" s="264">
        <f>STDEV(B37:B43)</f>
        <v>42.17514778250559</v>
      </c>
      <c r="E37" s="264">
        <f>C37+D37</f>
        <v>180.45229063964848</v>
      </c>
      <c r="F37" s="264">
        <f>C37-D37</f>
        <v>96.101995074637287</v>
      </c>
      <c r="G37" s="66" t="s">
        <v>388</v>
      </c>
      <c r="H37" s="264">
        <f>AVERAGE(B38:B42)</f>
        <v>133.738</v>
      </c>
    </row>
    <row r="38" spans="1:8" x14ac:dyDescent="0.35">
      <c r="A38" s="80" t="s">
        <v>325</v>
      </c>
      <c r="B38" s="64">
        <v>102.98</v>
      </c>
      <c r="C38" s="264"/>
      <c r="D38" s="264"/>
      <c r="E38" s="264"/>
      <c r="F38" s="264"/>
      <c r="G38" s="64" t="s">
        <v>253</v>
      </c>
      <c r="H38" s="264"/>
    </row>
    <row r="39" spans="1:8" x14ac:dyDescent="0.35">
      <c r="A39" s="68" t="s">
        <v>326</v>
      </c>
      <c r="B39" s="64">
        <v>107</v>
      </c>
      <c r="C39" s="264"/>
      <c r="D39" s="264"/>
      <c r="E39" s="264"/>
      <c r="F39" s="264"/>
      <c r="G39" s="64" t="s">
        <v>253</v>
      </c>
      <c r="H39" s="264"/>
    </row>
    <row r="40" spans="1:8" x14ac:dyDescent="0.35">
      <c r="A40" s="68" t="s">
        <v>327</v>
      </c>
      <c r="B40" s="64">
        <v>119.5</v>
      </c>
      <c r="C40" s="264"/>
      <c r="D40" s="264"/>
      <c r="E40" s="264"/>
      <c r="F40" s="264"/>
      <c r="G40" s="64" t="s">
        <v>253</v>
      </c>
      <c r="H40" s="264"/>
    </row>
    <row r="41" spans="1:8" x14ac:dyDescent="0.35">
      <c r="A41" s="80" t="s">
        <v>328</v>
      </c>
      <c r="B41" s="64">
        <f>151.91+9.82</f>
        <v>161.72999999999999</v>
      </c>
      <c r="C41" s="264"/>
      <c r="D41" s="264"/>
      <c r="E41" s="264"/>
      <c r="F41" s="264"/>
      <c r="G41" s="64" t="s">
        <v>253</v>
      </c>
      <c r="H41" s="264"/>
    </row>
    <row r="42" spans="1:8" x14ac:dyDescent="0.35">
      <c r="A42" s="80" t="s">
        <v>329</v>
      </c>
      <c r="B42" s="64">
        <f>159+18.48</f>
        <v>177.48</v>
      </c>
      <c r="C42" s="264"/>
      <c r="D42" s="264"/>
      <c r="E42" s="264"/>
      <c r="F42" s="264"/>
      <c r="G42" s="64" t="s">
        <v>253</v>
      </c>
      <c r="H42" s="264"/>
    </row>
    <row r="43" spans="1:8" x14ac:dyDescent="0.35">
      <c r="A43" s="80" t="s">
        <v>330</v>
      </c>
      <c r="B43" s="66">
        <f>179.99+23.26</f>
        <v>203.25</v>
      </c>
      <c r="C43" s="264"/>
      <c r="D43" s="264"/>
      <c r="E43" s="264"/>
      <c r="F43" s="264"/>
      <c r="G43" s="66" t="s">
        <v>274</v>
      </c>
      <c r="H43" s="264"/>
    </row>
    <row r="46" spans="1:8" x14ac:dyDescent="0.35">
      <c r="A46" s="267" t="s">
        <v>366</v>
      </c>
      <c r="B46" s="268"/>
      <c r="C46" s="268"/>
      <c r="D46" s="268"/>
      <c r="E46" s="268"/>
      <c r="F46" s="268"/>
      <c r="G46" s="268"/>
      <c r="H46" s="269"/>
    </row>
    <row r="47" spans="1:8" ht="26" x14ac:dyDescent="0.35">
      <c r="A47" s="56" t="s">
        <v>243</v>
      </c>
      <c r="B47" s="58" t="s">
        <v>204</v>
      </c>
      <c r="C47" s="54" t="s">
        <v>244</v>
      </c>
      <c r="D47" s="54" t="s">
        <v>245</v>
      </c>
      <c r="E47" s="54" t="s">
        <v>246</v>
      </c>
      <c r="F47" s="54" t="s">
        <v>247</v>
      </c>
      <c r="G47" s="54" t="s">
        <v>248</v>
      </c>
      <c r="H47" s="54" t="s">
        <v>249</v>
      </c>
    </row>
    <row r="48" spans="1:8" x14ac:dyDescent="0.35">
      <c r="A48" s="80" t="s">
        <v>331</v>
      </c>
      <c r="B48" s="81">
        <v>67.650000000000006</v>
      </c>
      <c r="C48" s="264">
        <f>AVERAGE(B48:B53)</f>
        <v>84.469666666666669</v>
      </c>
      <c r="D48" s="264">
        <f>STDEV(B48:B53)</f>
        <v>15.848102241803842</v>
      </c>
      <c r="E48" s="264">
        <f>C48+D48</f>
        <v>100.31776890847051</v>
      </c>
      <c r="F48" s="264">
        <f>C48-D48</f>
        <v>68.621564424862825</v>
      </c>
      <c r="G48" s="66" t="s">
        <v>251</v>
      </c>
      <c r="H48" s="264">
        <f>AVERAGE(B50:B52)</f>
        <v>87.756000000000014</v>
      </c>
    </row>
    <row r="49" spans="1:8" x14ac:dyDescent="0.35">
      <c r="A49" s="80" t="s">
        <v>332</v>
      </c>
      <c r="B49" s="71">
        <v>68</v>
      </c>
      <c r="C49" s="264"/>
      <c r="D49" s="264"/>
      <c r="E49" s="264"/>
      <c r="F49" s="264"/>
      <c r="G49" s="66" t="s">
        <v>251</v>
      </c>
      <c r="H49" s="264"/>
    </row>
    <row r="50" spans="1:8" x14ac:dyDescent="0.35">
      <c r="A50" s="68" t="s">
        <v>333</v>
      </c>
      <c r="B50" s="81">
        <f>62.1+17.83</f>
        <v>79.930000000000007</v>
      </c>
      <c r="C50" s="264"/>
      <c r="D50" s="264"/>
      <c r="E50" s="264"/>
      <c r="F50" s="264"/>
      <c r="G50" s="64" t="s">
        <v>253</v>
      </c>
      <c r="H50" s="264"/>
    </row>
    <row r="51" spans="1:8" x14ac:dyDescent="0.35">
      <c r="A51" s="80" t="s">
        <v>334</v>
      </c>
      <c r="B51" s="81">
        <v>87.9</v>
      </c>
      <c r="C51" s="264"/>
      <c r="D51" s="264"/>
      <c r="E51" s="264"/>
      <c r="F51" s="264"/>
      <c r="G51" s="64" t="s">
        <v>253</v>
      </c>
      <c r="H51" s="264"/>
    </row>
    <row r="52" spans="1:8" x14ac:dyDescent="0.35">
      <c r="A52" s="68" t="s">
        <v>335</v>
      </c>
      <c r="B52" s="81">
        <f>89.9+(27.69/5)</f>
        <v>95.438000000000002</v>
      </c>
      <c r="C52" s="264"/>
      <c r="D52" s="264"/>
      <c r="E52" s="264"/>
      <c r="F52" s="264"/>
      <c r="G52" s="64" t="s">
        <v>253</v>
      </c>
      <c r="H52" s="264"/>
    </row>
    <row r="53" spans="1:8" x14ac:dyDescent="0.35">
      <c r="A53" s="68" t="s">
        <v>336</v>
      </c>
      <c r="B53" s="71">
        <v>107.9</v>
      </c>
      <c r="C53" s="264"/>
      <c r="D53" s="264"/>
      <c r="E53" s="264"/>
      <c r="F53" s="264"/>
      <c r="G53" s="66" t="s">
        <v>274</v>
      </c>
      <c r="H53" s="264"/>
    </row>
    <row r="56" spans="1:8" x14ac:dyDescent="0.35">
      <c r="A56" s="270" t="s">
        <v>367</v>
      </c>
      <c r="B56" s="270"/>
      <c r="C56" s="270"/>
      <c r="D56" s="270"/>
      <c r="E56" s="270"/>
      <c r="F56" s="270"/>
      <c r="G56" s="270"/>
      <c r="H56" s="270"/>
    </row>
    <row r="57" spans="1:8" ht="26" x14ac:dyDescent="0.35">
      <c r="A57" s="61" t="s">
        <v>243</v>
      </c>
      <c r="B57" s="62" t="s">
        <v>204</v>
      </c>
      <c r="C57" s="54" t="s">
        <v>244</v>
      </c>
      <c r="D57" s="54" t="s">
        <v>245</v>
      </c>
      <c r="E57" s="54" t="s">
        <v>246</v>
      </c>
      <c r="F57" s="54" t="s">
        <v>247</v>
      </c>
      <c r="G57" s="54" t="s">
        <v>248</v>
      </c>
      <c r="H57" s="54" t="s">
        <v>249</v>
      </c>
    </row>
    <row r="58" spans="1:8" x14ac:dyDescent="0.35">
      <c r="A58" s="63" t="s">
        <v>329</v>
      </c>
      <c r="B58" s="64">
        <f>39+17.6</f>
        <v>56.6</v>
      </c>
      <c r="C58" s="264">
        <f>AVERAGE(B58:B61)</f>
        <v>69.894999999999996</v>
      </c>
      <c r="D58" s="264">
        <f>STDEV(B58:B61)</f>
        <v>14.763661469974197</v>
      </c>
      <c r="E58" s="264">
        <f>C58+D58</f>
        <v>84.658661469974192</v>
      </c>
      <c r="F58" s="264">
        <f>C58-D58</f>
        <v>55.131338530025801</v>
      </c>
      <c r="G58" s="64" t="s">
        <v>253</v>
      </c>
      <c r="H58" s="264">
        <f>AVERAGE(B58:B60)</f>
        <v>63.426666666666655</v>
      </c>
    </row>
    <row r="59" spans="1:8" x14ac:dyDescent="0.35">
      <c r="A59" s="68" t="s">
        <v>337</v>
      </c>
      <c r="B59" s="64">
        <f>34.9+25.54</f>
        <v>60.44</v>
      </c>
      <c r="C59" s="264"/>
      <c r="D59" s="264"/>
      <c r="E59" s="264"/>
      <c r="F59" s="264"/>
      <c r="G59" s="64" t="s">
        <v>253</v>
      </c>
      <c r="H59" s="264"/>
    </row>
    <row r="60" spans="1:8" x14ac:dyDescent="0.35">
      <c r="A60" s="63" t="s">
        <v>339</v>
      </c>
      <c r="B60" s="64">
        <f>48+25.24</f>
        <v>73.239999999999995</v>
      </c>
      <c r="C60" s="264"/>
      <c r="D60" s="264"/>
      <c r="E60" s="264"/>
      <c r="F60" s="264"/>
      <c r="G60" s="64" t="s">
        <v>253</v>
      </c>
      <c r="H60" s="264"/>
    </row>
    <row r="61" spans="1:8" x14ac:dyDescent="0.35">
      <c r="A61" s="63" t="s">
        <v>338</v>
      </c>
      <c r="B61" s="64">
        <v>89.3</v>
      </c>
      <c r="C61" s="264"/>
      <c r="D61" s="264"/>
      <c r="E61" s="264"/>
      <c r="F61" s="264"/>
      <c r="G61" s="66" t="s">
        <v>274</v>
      </c>
      <c r="H61" s="264"/>
    </row>
    <row r="64" spans="1:8" x14ac:dyDescent="0.35">
      <c r="A64" s="266" t="s">
        <v>368</v>
      </c>
      <c r="B64" s="266"/>
      <c r="C64" s="266"/>
      <c r="D64" s="266"/>
      <c r="E64" s="266"/>
      <c r="F64" s="266"/>
      <c r="G64" s="266"/>
      <c r="H64" s="266"/>
    </row>
    <row r="65" spans="1:8" ht="26" x14ac:dyDescent="0.35">
      <c r="A65" s="55" t="s">
        <v>243</v>
      </c>
      <c r="B65" s="60" t="s">
        <v>204</v>
      </c>
      <c r="C65" s="54" t="s">
        <v>244</v>
      </c>
      <c r="D65" s="54" t="s">
        <v>245</v>
      </c>
      <c r="E65" s="54" t="s">
        <v>246</v>
      </c>
      <c r="F65" s="54" t="s">
        <v>247</v>
      </c>
      <c r="G65" s="54" t="s">
        <v>248</v>
      </c>
      <c r="H65" s="54" t="s">
        <v>249</v>
      </c>
    </row>
    <row r="66" spans="1:8" x14ac:dyDescent="0.35">
      <c r="A66" s="72" t="s">
        <v>382</v>
      </c>
      <c r="B66" s="71">
        <f>9.5+12.44/5</f>
        <v>11.988</v>
      </c>
      <c r="C66" s="264">
        <f>AVERAGE(B66:B70)</f>
        <v>17.398399999999999</v>
      </c>
      <c r="D66" s="264">
        <f>STDEV(B66:B70)</f>
        <v>4.018623246834677</v>
      </c>
      <c r="E66" s="264">
        <f>C66+D66</f>
        <v>21.417023246834674</v>
      </c>
      <c r="F66" s="264">
        <f>C66-D66</f>
        <v>13.379776753165322</v>
      </c>
      <c r="G66" s="66" t="s">
        <v>251</v>
      </c>
      <c r="H66" s="264">
        <f>AVERAGE(B67:B69)</f>
        <v>17.302666666666667</v>
      </c>
    </row>
    <row r="67" spans="1:8" x14ac:dyDescent="0.35">
      <c r="A67" s="72" t="s">
        <v>340</v>
      </c>
      <c r="B67" s="71">
        <f>61.75/5+17.89/5</f>
        <v>15.928000000000001</v>
      </c>
      <c r="C67" s="264"/>
      <c r="D67" s="264"/>
      <c r="E67" s="264"/>
      <c r="F67" s="264"/>
      <c r="G67" s="64" t="s">
        <v>253</v>
      </c>
      <c r="H67" s="264"/>
    </row>
    <row r="68" spans="1:8" x14ac:dyDescent="0.35">
      <c r="A68" s="72" t="s">
        <v>341</v>
      </c>
      <c r="B68" s="71">
        <v>17.98</v>
      </c>
      <c r="C68" s="264"/>
      <c r="D68" s="264"/>
      <c r="E68" s="264"/>
      <c r="F68" s="264"/>
      <c r="G68" s="64" t="s">
        <v>253</v>
      </c>
      <c r="H68" s="264"/>
    </row>
    <row r="69" spans="1:8" x14ac:dyDescent="0.35">
      <c r="A69" s="72" t="s">
        <v>342</v>
      </c>
      <c r="B69" s="71">
        <v>18</v>
      </c>
      <c r="C69" s="264"/>
      <c r="D69" s="264"/>
      <c r="E69" s="264"/>
      <c r="F69" s="264"/>
      <c r="G69" s="64" t="s">
        <v>253</v>
      </c>
      <c r="H69" s="264"/>
    </row>
    <row r="70" spans="1:8" x14ac:dyDescent="0.35">
      <c r="A70" s="67" t="s">
        <v>343</v>
      </c>
      <c r="B70" s="71">
        <f>17.9+25.98/5</f>
        <v>23.095999999999997</v>
      </c>
      <c r="C70" s="264"/>
      <c r="D70" s="264"/>
      <c r="E70" s="264"/>
      <c r="F70" s="264"/>
      <c r="G70" s="66" t="s">
        <v>274</v>
      </c>
      <c r="H70" s="264"/>
    </row>
    <row r="73" spans="1:8" x14ac:dyDescent="0.35">
      <c r="A73" s="271" t="s">
        <v>369</v>
      </c>
      <c r="B73" s="272"/>
      <c r="C73" s="272"/>
      <c r="D73" s="272"/>
      <c r="E73" s="272"/>
      <c r="F73" s="272"/>
      <c r="G73" s="272"/>
      <c r="H73" s="273"/>
    </row>
    <row r="74" spans="1:8" ht="26" x14ac:dyDescent="0.35">
      <c r="A74" s="61" t="s">
        <v>243</v>
      </c>
      <c r="B74" s="62" t="s">
        <v>204</v>
      </c>
      <c r="C74" s="54" t="s">
        <v>244</v>
      </c>
      <c r="D74" s="54" t="s">
        <v>245</v>
      </c>
      <c r="E74" s="54" t="s">
        <v>246</v>
      </c>
      <c r="F74" s="54" t="s">
        <v>247</v>
      </c>
      <c r="G74" s="54" t="s">
        <v>248</v>
      </c>
      <c r="H74" s="54" t="s">
        <v>249</v>
      </c>
    </row>
    <row r="75" spans="1:8" x14ac:dyDescent="0.35">
      <c r="A75" s="63" t="s">
        <v>329</v>
      </c>
      <c r="B75" s="64">
        <f>22+(17.48/5)</f>
        <v>25.495999999999999</v>
      </c>
      <c r="C75" s="264">
        <f>AVERAGE(B75:B79)</f>
        <v>52.827600000000004</v>
      </c>
      <c r="D75" s="264">
        <f>STDEV(B75:B79)</f>
        <v>21.319560661514554</v>
      </c>
      <c r="E75" s="264">
        <f>C75+D75</f>
        <v>74.147160661514562</v>
      </c>
      <c r="F75" s="264">
        <f>C75-D75</f>
        <v>31.50803933848545</v>
      </c>
      <c r="G75" s="66" t="s">
        <v>251</v>
      </c>
      <c r="H75" s="264">
        <f>AVERAGE(B76:B79)</f>
        <v>59.660499999999999</v>
      </c>
    </row>
    <row r="76" spans="1:8" x14ac:dyDescent="0.35">
      <c r="A76" s="63" t="s">
        <v>344</v>
      </c>
      <c r="B76" s="64">
        <f>172.97/5</f>
        <v>34.594000000000001</v>
      </c>
      <c r="C76" s="264"/>
      <c r="D76" s="264"/>
      <c r="E76" s="264"/>
      <c r="F76" s="264"/>
      <c r="G76" s="64" t="s">
        <v>253</v>
      </c>
      <c r="H76" s="264"/>
    </row>
    <row r="77" spans="1:8" x14ac:dyDescent="0.35">
      <c r="A77" s="67" t="s">
        <v>345</v>
      </c>
      <c r="B77" s="64">
        <v>63.33</v>
      </c>
      <c r="C77" s="264"/>
      <c r="D77" s="264"/>
      <c r="E77" s="264"/>
      <c r="F77" s="264"/>
      <c r="G77" s="64" t="s">
        <v>253</v>
      </c>
      <c r="H77" s="264"/>
    </row>
    <row r="78" spans="1:8" x14ac:dyDescent="0.35">
      <c r="A78" s="63" t="s">
        <v>346</v>
      </c>
      <c r="B78" s="64">
        <v>67.75</v>
      </c>
      <c r="C78" s="264"/>
      <c r="D78" s="264"/>
      <c r="E78" s="264"/>
      <c r="F78" s="264"/>
      <c r="G78" s="64" t="s">
        <v>253</v>
      </c>
      <c r="H78" s="264"/>
    </row>
    <row r="79" spans="1:8" x14ac:dyDescent="0.35">
      <c r="A79" s="63" t="s">
        <v>347</v>
      </c>
      <c r="B79" s="64">
        <f>364.84/5</f>
        <v>72.967999999999989</v>
      </c>
      <c r="C79" s="264"/>
      <c r="D79" s="264"/>
      <c r="E79" s="264"/>
      <c r="F79" s="264"/>
      <c r="G79" s="64" t="s">
        <v>253</v>
      </c>
      <c r="H79" s="264"/>
    </row>
    <row r="82" spans="1:8" x14ac:dyDescent="0.35">
      <c r="A82" s="267" t="s">
        <v>370</v>
      </c>
      <c r="B82" s="268"/>
      <c r="C82" s="268"/>
      <c r="D82" s="268"/>
      <c r="E82" s="268"/>
      <c r="F82" s="268"/>
      <c r="G82" s="268"/>
      <c r="H82" s="269"/>
    </row>
    <row r="83" spans="1:8" ht="26" x14ac:dyDescent="0.35">
      <c r="A83" s="56" t="s">
        <v>243</v>
      </c>
      <c r="B83" s="58" t="s">
        <v>204</v>
      </c>
      <c r="C83" s="54" t="s">
        <v>244</v>
      </c>
      <c r="D83" s="54" t="s">
        <v>245</v>
      </c>
      <c r="E83" s="54" t="s">
        <v>246</v>
      </c>
      <c r="F83" s="54" t="s">
        <v>247</v>
      </c>
      <c r="G83" s="54" t="s">
        <v>248</v>
      </c>
      <c r="H83" s="54" t="s">
        <v>249</v>
      </c>
    </row>
    <row r="84" spans="1:8" x14ac:dyDescent="0.35">
      <c r="A84" s="68" t="s">
        <v>348</v>
      </c>
      <c r="B84" s="65">
        <f>(199.99+18.13)/2</f>
        <v>109.06</v>
      </c>
      <c r="C84" s="264">
        <f>AVERAGE(B84:B88)</f>
        <v>168.38399999999999</v>
      </c>
      <c r="D84" s="264">
        <f>STDEV(B84:B88)</f>
        <v>43.548232225889507</v>
      </c>
      <c r="E84" s="264">
        <f>C84+D84</f>
        <v>211.93223222588949</v>
      </c>
      <c r="F84" s="264">
        <f>C84-D84</f>
        <v>124.83576777411048</v>
      </c>
      <c r="G84" s="66" t="s">
        <v>251</v>
      </c>
      <c r="H84" s="264">
        <f>AVERAGE(B85:B86)</f>
        <v>156.29000000000002</v>
      </c>
    </row>
    <row r="85" spans="1:8" x14ac:dyDescent="0.35">
      <c r="A85" s="80" t="s">
        <v>349</v>
      </c>
      <c r="B85" s="65">
        <v>150</v>
      </c>
      <c r="C85" s="264"/>
      <c r="D85" s="264"/>
      <c r="E85" s="264"/>
      <c r="F85" s="264"/>
      <c r="G85" s="64" t="s">
        <v>253</v>
      </c>
      <c r="H85" s="264"/>
    </row>
    <row r="86" spans="1:8" x14ac:dyDescent="0.35">
      <c r="A86" s="68" t="s">
        <v>350</v>
      </c>
      <c r="B86" s="65">
        <f>(316+9.16)/2</f>
        <v>162.58000000000001</v>
      </c>
      <c r="C86" s="264"/>
      <c r="D86" s="264"/>
      <c r="E86" s="264"/>
      <c r="F86" s="264"/>
      <c r="G86" s="64" t="s">
        <v>253</v>
      </c>
      <c r="H86" s="264"/>
    </row>
    <row r="87" spans="1:8" s="87" customFormat="1" x14ac:dyDescent="0.35">
      <c r="A87" s="68" t="s">
        <v>351</v>
      </c>
      <c r="B87" s="88">
        <f>399.9/2</f>
        <v>199.95</v>
      </c>
      <c r="C87" s="264"/>
      <c r="D87" s="264"/>
      <c r="E87" s="264"/>
      <c r="F87" s="264"/>
      <c r="G87" s="64" t="s">
        <v>253</v>
      </c>
      <c r="H87" s="264"/>
    </row>
    <row r="88" spans="1:8" x14ac:dyDescent="0.35">
      <c r="A88" s="68" t="s">
        <v>466</v>
      </c>
      <c r="B88" s="65">
        <v>220.33</v>
      </c>
      <c r="C88" s="264"/>
      <c r="D88" s="264"/>
      <c r="E88" s="264"/>
      <c r="F88" s="264"/>
      <c r="G88" s="66" t="s">
        <v>274</v>
      </c>
      <c r="H88" s="264"/>
    </row>
    <row r="91" spans="1:8" x14ac:dyDescent="0.35">
      <c r="A91" s="271" t="s">
        <v>371</v>
      </c>
      <c r="B91" s="272"/>
      <c r="C91" s="272"/>
      <c r="D91" s="272"/>
      <c r="E91" s="272"/>
      <c r="F91" s="272"/>
      <c r="G91" s="272"/>
      <c r="H91" s="273"/>
    </row>
    <row r="92" spans="1:8" ht="26" x14ac:dyDescent="0.35">
      <c r="A92" s="56" t="s">
        <v>243</v>
      </c>
      <c r="B92" s="58" t="s">
        <v>204</v>
      </c>
      <c r="C92" s="54" t="s">
        <v>244</v>
      </c>
      <c r="D92" s="54" t="s">
        <v>245</v>
      </c>
      <c r="E92" s="54" t="s">
        <v>246</v>
      </c>
      <c r="F92" s="54" t="s">
        <v>247</v>
      </c>
      <c r="G92" s="54" t="s">
        <v>248</v>
      </c>
      <c r="H92" s="54" t="s">
        <v>249</v>
      </c>
    </row>
    <row r="93" spans="1:8" x14ac:dyDescent="0.35">
      <c r="A93" s="68" t="s">
        <v>352</v>
      </c>
      <c r="B93" s="64">
        <v>43.75</v>
      </c>
      <c r="C93" s="264">
        <f>AVERAGE(B93:B98)</f>
        <v>74.975000000000009</v>
      </c>
      <c r="D93" s="264">
        <f>STDEV(B93:B98)</f>
        <v>57.98145246542208</v>
      </c>
      <c r="E93" s="264">
        <f>C93+D93</f>
        <v>132.9564524654221</v>
      </c>
      <c r="F93" s="264">
        <f>C93-D93</f>
        <v>16.993547534577928</v>
      </c>
      <c r="G93" s="64" t="s">
        <v>253</v>
      </c>
      <c r="H93" s="264">
        <f>AVERAGE(B93:B97)</f>
        <v>51.370000000000005</v>
      </c>
    </row>
    <row r="94" spans="1:8" x14ac:dyDescent="0.35">
      <c r="A94" s="80" t="s">
        <v>379</v>
      </c>
      <c r="B94" s="64">
        <f>30+21.36</f>
        <v>51.36</v>
      </c>
      <c r="C94" s="264"/>
      <c r="D94" s="264"/>
      <c r="E94" s="264"/>
      <c r="F94" s="264"/>
      <c r="G94" s="64" t="s">
        <v>253</v>
      </c>
      <c r="H94" s="264"/>
    </row>
    <row r="95" spans="1:8" x14ac:dyDescent="0.35">
      <c r="A95" s="80" t="s">
        <v>383</v>
      </c>
      <c r="B95" s="64">
        <f>39.8+11.91</f>
        <v>51.709999999999994</v>
      </c>
      <c r="C95" s="264"/>
      <c r="D95" s="264"/>
      <c r="E95" s="264"/>
      <c r="F95" s="264"/>
      <c r="G95" s="64" t="s">
        <v>253</v>
      </c>
      <c r="H95" s="264"/>
    </row>
    <row r="96" spans="1:8" x14ac:dyDescent="0.35">
      <c r="A96" s="80" t="s">
        <v>380</v>
      </c>
      <c r="B96" s="64">
        <f>35.05+17.89</f>
        <v>52.94</v>
      </c>
      <c r="C96" s="264"/>
      <c r="D96" s="264"/>
      <c r="E96" s="264"/>
      <c r="F96" s="264"/>
      <c r="G96" s="64" t="s">
        <v>253</v>
      </c>
      <c r="H96" s="264"/>
    </row>
    <row r="97" spans="1:8" s="87" customFormat="1" x14ac:dyDescent="0.35">
      <c r="A97" s="68" t="s">
        <v>353</v>
      </c>
      <c r="B97" s="64">
        <v>57.09</v>
      </c>
      <c r="C97" s="264"/>
      <c r="D97" s="264"/>
      <c r="E97" s="264"/>
      <c r="F97" s="264"/>
      <c r="G97" s="64" t="s">
        <v>253</v>
      </c>
      <c r="H97" s="264"/>
    </row>
    <row r="98" spans="1:8" x14ac:dyDescent="0.35">
      <c r="A98" s="68" t="s">
        <v>468</v>
      </c>
      <c r="B98" s="66">
        <v>193</v>
      </c>
      <c r="C98" s="264"/>
      <c r="D98" s="264"/>
      <c r="E98" s="264"/>
      <c r="F98" s="264"/>
      <c r="G98" s="66" t="s">
        <v>274</v>
      </c>
      <c r="H98" s="264"/>
    </row>
    <row r="101" spans="1:8" x14ac:dyDescent="0.35">
      <c r="A101" s="274" t="s">
        <v>373</v>
      </c>
      <c r="B101" s="274"/>
      <c r="C101" s="274"/>
      <c r="D101" s="274"/>
      <c r="E101" s="274"/>
      <c r="F101" s="274"/>
      <c r="G101" s="274"/>
      <c r="H101" s="274"/>
    </row>
    <row r="102" spans="1:8" ht="26" x14ac:dyDescent="0.35">
      <c r="A102" s="56" t="s">
        <v>243</v>
      </c>
      <c r="B102" s="58" t="s">
        <v>204</v>
      </c>
      <c r="C102" s="54" t="s">
        <v>244</v>
      </c>
      <c r="D102" s="54" t="s">
        <v>245</v>
      </c>
      <c r="E102" s="54" t="s">
        <v>246</v>
      </c>
      <c r="F102" s="54" t="s">
        <v>247</v>
      </c>
      <c r="G102" s="54" t="s">
        <v>248</v>
      </c>
      <c r="H102" s="54" t="s">
        <v>249</v>
      </c>
    </row>
    <row r="103" spans="1:8" x14ac:dyDescent="0.35">
      <c r="A103" s="80" t="s">
        <v>354</v>
      </c>
      <c r="B103" s="64">
        <v>7</v>
      </c>
      <c r="C103" s="264">
        <f>AVERAGE(B103:B108)</f>
        <v>12.490499999999999</v>
      </c>
      <c r="D103" s="264">
        <f>STDEV(B103:B108)</f>
        <v>6.8106462175038889</v>
      </c>
      <c r="E103" s="264">
        <f>C103+D103</f>
        <v>19.301146217503888</v>
      </c>
      <c r="F103" s="264">
        <f>C103-D103</f>
        <v>5.6798537824961102</v>
      </c>
      <c r="G103" s="64" t="s">
        <v>253</v>
      </c>
      <c r="H103" s="264">
        <f>AVERAGE(B103:B107)</f>
        <v>9.8643999999999998</v>
      </c>
    </row>
    <row r="104" spans="1:8" x14ac:dyDescent="0.35">
      <c r="A104" s="80" t="s">
        <v>355</v>
      </c>
      <c r="B104" s="64">
        <v>8.4499999999999993</v>
      </c>
      <c r="C104" s="264"/>
      <c r="D104" s="264"/>
      <c r="E104" s="264"/>
      <c r="F104" s="264"/>
      <c r="G104" s="64" t="s">
        <v>253</v>
      </c>
      <c r="H104" s="264"/>
    </row>
    <row r="105" spans="1:8" x14ac:dyDescent="0.35">
      <c r="A105" s="80" t="s">
        <v>356</v>
      </c>
      <c r="B105" s="64">
        <v>13.29</v>
      </c>
      <c r="C105" s="264"/>
      <c r="D105" s="264"/>
      <c r="E105" s="264"/>
      <c r="F105" s="264"/>
      <c r="G105" s="64" t="s">
        <v>253</v>
      </c>
      <c r="H105" s="264"/>
    </row>
    <row r="106" spans="1:8" x14ac:dyDescent="0.35">
      <c r="A106" s="68" t="s">
        <v>387</v>
      </c>
      <c r="B106" s="64">
        <f>4.5+46.23/10</f>
        <v>9.1229999999999993</v>
      </c>
      <c r="C106" s="264"/>
      <c r="D106" s="264"/>
      <c r="E106" s="264"/>
      <c r="F106" s="264"/>
      <c r="G106" s="64" t="s">
        <v>253</v>
      </c>
      <c r="H106" s="264"/>
    </row>
    <row r="107" spans="1:8" x14ac:dyDescent="0.35">
      <c r="A107" s="68" t="s">
        <v>357</v>
      </c>
      <c r="B107" s="64">
        <f>8.9+25.59/10</f>
        <v>11.459</v>
      </c>
      <c r="C107" s="264"/>
      <c r="D107" s="264"/>
      <c r="E107" s="264"/>
      <c r="F107" s="264"/>
      <c r="G107" s="64" t="s">
        <v>253</v>
      </c>
      <c r="H107" s="264"/>
    </row>
    <row r="108" spans="1:8" x14ac:dyDescent="0.35">
      <c r="A108" s="68" t="s">
        <v>358</v>
      </c>
      <c r="B108" s="64">
        <f>256.21/10</f>
        <v>25.620999999999999</v>
      </c>
      <c r="C108" s="264"/>
      <c r="D108" s="264"/>
      <c r="E108" s="264"/>
      <c r="F108" s="264"/>
      <c r="G108" s="66" t="s">
        <v>274</v>
      </c>
      <c r="H108" s="264"/>
    </row>
    <row r="111" spans="1:8" x14ac:dyDescent="0.35">
      <c r="A111" s="267" t="s">
        <v>374</v>
      </c>
      <c r="B111" s="268"/>
      <c r="C111" s="268"/>
      <c r="D111" s="268"/>
      <c r="E111" s="268"/>
      <c r="F111" s="268"/>
      <c r="G111" s="268"/>
      <c r="H111" s="269"/>
    </row>
    <row r="112" spans="1:8" ht="26" x14ac:dyDescent="0.35">
      <c r="A112" s="56" t="s">
        <v>243</v>
      </c>
      <c r="B112" s="58" t="s">
        <v>204</v>
      </c>
      <c r="C112" s="54" t="s">
        <v>244</v>
      </c>
      <c r="D112" s="54" t="s">
        <v>245</v>
      </c>
      <c r="E112" s="54" t="s">
        <v>246</v>
      </c>
      <c r="F112" s="54" t="s">
        <v>247</v>
      </c>
      <c r="G112" s="54" t="s">
        <v>248</v>
      </c>
      <c r="H112" s="54" t="s">
        <v>249</v>
      </c>
    </row>
    <row r="113" spans="1:8" x14ac:dyDescent="0.35">
      <c r="A113" s="80" t="s">
        <v>359</v>
      </c>
      <c r="B113" s="65">
        <v>9.8000000000000007</v>
      </c>
      <c r="C113" s="264">
        <f>AVERAGE(B113:B116)</f>
        <v>25.697499999999998</v>
      </c>
      <c r="D113" s="264">
        <f>STDEV(B113:B116)</f>
        <v>10.907304509669967</v>
      </c>
      <c r="E113" s="264">
        <f>C113+D113</f>
        <v>36.604804509669961</v>
      </c>
      <c r="F113" s="264">
        <f>C113-D113</f>
        <v>14.790195490330031</v>
      </c>
      <c r="G113" s="66" t="s">
        <v>251</v>
      </c>
      <c r="H113" s="264">
        <f>AVERAGE(B114:B116)</f>
        <v>30.996666666666666</v>
      </c>
    </row>
    <row r="114" spans="1:8" x14ac:dyDescent="0.35">
      <c r="A114" s="68" t="s">
        <v>360</v>
      </c>
      <c r="B114" s="65">
        <f>19.8+7.57</f>
        <v>27.37</v>
      </c>
      <c r="C114" s="264"/>
      <c r="D114" s="264"/>
      <c r="E114" s="264"/>
      <c r="F114" s="264"/>
      <c r="G114" s="64" t="s">
        <v>253</v>
      </c>
      <c r="H114" s="264"/>
    </row>
    <row r="115" spans="1:8" x14ac:dyDescent="0.35">
      <c r="A115" s="68" t="s">
        <v>361</v>
      </c>
      <c r="B115" s="65">
        <f>14.6+17.89</f>
        <v>32.49</v>
      </c>
      <c r="C115" s="264"/>
      <c r="D115" s="264"/>
      <c r="E115" s="264"/>
      <c r="F115" s="264"/>
      <c r="G115" s="64" t="s">
        <v>253</v>
      </c>
      <c r="H115" s="264"/>
    </row>
    <row r="116" spans="1:8" x14ac:dyDescent="0.35">
      <c r="A116" s="68" t="s">
        <v>381</v>
      </c>
      <c r="B116" s="65">
        <f>17.4+15.73</f>
        <v>33.129999999999995</v>
      </c>
      <c r="C116" s="264"/>
      <c r="D116" s="264"/>
      <c r="E116" s="264"/>
      <c r="F116" s="264"/>
      <c r="G116" s="64" t="s">
        <v>253</v>
      </c>
      <c r="H116" s="264"/>
    </row>
  </sheetData>
  <sortState ref="A59:B61">
    <sortCondition ref="B59:B61"/>
  </sortState>
  <mergeCells count="78">
    <mergeCell ref="D3:D6"/>
    <mergeCell ref="E3:E6"/>
    <mergeCell ref="F3:F6"/>
    <mergeCell ref="H3:H6"/>
    <mergeCell ref="C11:C14"/>
    <mergeCell ref="D11:D14"/>
    <mergeCell ref="E11:E14"/>
    <mergeCell ref="F11:F14"/>
    <mergeCell ref="H11:H14"/>
    <mergeCell ref="C48:C53"/>
    <mergeCell ref="D48:D53"/>
    <mergeCell ref="E48:E53"/>
    <mergeCell ref="F48:F53"/>
    <mergeCell ref="H48:H53"/>
    <mergeCell ref="C37:C43"/>
    <mergeCell ref="D37:D43"/>
    <mergeCell ref="E37:E43"/>
    <mergeCell ref="F37:F43"/>
    <mergeCell ref="H37:H43"/>
    <mergeCell ref="C66:C70"/>
    <mergeCell ref="D66:D70"/>
    <mergeCell ref="E66:E70"/>
    <mergeCell ref="F66:F70"/>
    <mergeCell ref="H66:H70"/>
    <mergeCell ref="C58:C61"/>
    <mergeCell ref="D58:D61"/>
    <mergeCell ref="E58:E61"/>
    <mergeCell ref="F58:F61"/>
    <mergeCell ref="H58:H61"/>
    <mergeCell ref="H103:H108"/>
    <mergeCell ref="C75:C79"/>
    <mergeCell ref="D75:D79"/>
    <mergeCell ref="E75:E79"/>
    <mergeCell ref="F75:F79"/>
    <mergeCell ref="H75:H79"/>
    <mergeCell ref="C84:C88"/>
    <mergeCell ref="D84:D88"/>
    <mergeCell ref="E84:E88"/>
    <mergeCell ref="F84:F88"/>
    <mergeCell ref="H84:H88"/>
    <mergeCell ref="A101:H101"/>
    <mergeCell ref="A1:H1"/>
    <mergeCell ref="A9:H9"/>
    <mergeCell ref="A17:H17"/>
    <mergeCell ref="A26:H26"/>
    <mergeCell ref="A35:H35"/>
    <mergeCell ref="C19:C23"/>
    <mergeCell ref="D19:D23"/>
    <mergeCell ref="E19:E23"/>
    <mergeCell ref="F19:F23"/>
    <mergeCell ref="H19:H23"/>
    <mergeCell ref="C28:C32"/>
    <mergeCell ref="D28:D32"/>
    <mergeCell ref="E28:E32"/>
    <mergeCell ref="F28:F32"/>
    <mergeCell ref="H28:H32"/>
    <mergeCell ref="C3:C6"/>
    <mergeCell ref="C113:C116"/>
    <mergeCell ref="D113:D116"/>
    <mergeCell ref="E113:E116"/>
    <mergeCell ref="F113:F116"/>
    <mergeCell ref="H113:H116"/>
    <mergeCell ref="A111:H111"/>
    <mergeCell ref="A46:H46"/>
    <mergeCell ref="A56:H56"/>
    <mergeCell ref="A64:H64"/>
    <mergeCell ref="A73:H73"/>
    <mergeCell ref="A82:H82"/>
    <mergeCell ref="A91:H91"/>
    <mergeCell ref="C93:C98"/>
    <mergeCell ref="D93:D98"/>
    <mergeCell ref="E93:E98"/>
    <mergeCell ref="F93:F98"/>
    <mergeCell ref="H93:H98"/>
    <mergeCell ref="C103:C108"/>
    <mergeCell ref="D103:D108"/>
    <mergeCell ref="E103:E108"/>
    <mergeCell ref="F103:F10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3DC082-47F3-4478-A555-9FB2EF4410F7}">
  <sheetPr>
    <tabColor theme="3"/>
  </sheetPr>
  <dimension ref="A1:C4"/>
  <sheetViews>
    <sheetView workbookViewId="0">
      <selection sqref="A1:C4"/>
    </sheetView>
  </sheetViews>
  <sheetFormatPr defaultRowHeight="14.5" x14ac:dyDescent="0.35"/>
  <cols>
    <col min="1" max="1" width="24.81640625" style="90" bestFit="1" customWidth="1"/>
    <col min="2" max="2" width="13.36328125" style="6" bestFit="1" customWidth="1"/>
    <col min="3" max="3" width="8.7265625" style="6"/>
  </cols>
  <sheetData>
    <row r="1" spans="1:3" x14ac:dyDescent="0.35">
      <c r="A1" s="84" t="s">
        <v>392</v>
      </c>
      <c r="B1" s="84" t="s">
        <v>132</v>
      </c>
      <c r="C1" s="82" t="s">
        <v>133</v>
      </c>
    </row>
    <row r="2" spans="1:3" s="89" customFormat="1" x14ac:dyDescent="0.35">
      <c r="A2" s="72" t="s">
        <v>182</v>
      </c>
      <c r="B2" s="94">
        <f>'Pesquisa Custos e Lucro'!B7</f>
        <v>3.6475E-2</v>
      </c>
      <c r="C2" s="94">
        <f>'Pesquisa Custos e Lucro'!C7</f>
        <v>3.4200000000000001E-2</v>
      </c>
    </row>
    <row r="3" spans="1:3" x14ac:dyDescent="0.35">
      <c r="A3" s="72" t="s">
        <v>183</v>
      </c>
      <c r="B3" s="94">
        <f>'Pesquisa Custos e Lucro'!B31</f>
        <v>1.9633450000000004E-2</v>
      </c>
      <c r="C3" s="94">
        <f>'Pesquisa Custos e Lucro'!C31</f>
        <v>1.7539849999999999E-2</v>
      </c>
    </row>
    <row r="4" spans="1:3" x14ac:dyDescent="0.35">
      <c r="A4" s="72" t="s">
        <v>184</v>
      </c>
      <c r="B4" s="94">
        <f>'Pesquisa Custos e Lucro'!B69</f>
        <v>3.1445000000000001E-2</v>
      </c>
      <c r="C4" s="94">
        <f>'Pesquisa Custos e Lucro'!C69</f>
        <v>2.7741852941176471E-2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ED1DF4-5B9F-4CAC-B300-B631E6F54EA2}">
  <dimension ref="A1:C69"/>
  <sheetViews>
    <sheetView topLeftCell="A43" workbookViewId="0">
      <selection activeCell="C45" sqref="C45"/>
    </sheetView>
  </sheetViews>
  <sheetFormatPr defaultRowHeight="14.5" x14ac:dyDescent="0.35"/>
  <cols>
    <col min="1" max="1" width="40.6328125" bestFit="1" customWidth="1"/>
    <col min="2" max="2" width="15.36328125" bestFit="1" customWidth="1"/>
    <col min="3" max="3" width="6.6328125" bestFit="1" customWidth="1"/>
  </cols>
  <sheetData>
    <row r="1" spans="1:3" x14ac:dyDescent="0.35">
      <c r="A1" s="260" t="s">
        <v>182</v>
      </c>
      <c r="B1" s="261"/>
      <c r="C1" s="262"/>
    </row>
    <row r="2" spans="1:3" x14ac:dyDescent="0.35">
      <c r="A2" s="82" t="s">
        <v>398</v>
      </c>
      <c r="B2" s="91" t="s">
        <v>132</v>
      </c>
      <c r="C2" s="91" t="s">
        <v>133</v>
      </c>
    </row>
    <row r="3" spans="1:3" x14ac:dyDescent="0.35">
      <c r="A3" s="83" t="s">
        <v>393</v>
      </c>
      <c r="B3" s="92">
        <v>0.02</v>
      </c>
      <c r="C3" s="92">
        <v>1.77E-2</v>
      </c>
    </row>
    <row r="4" spans="1:3" x14ac:dyDescent="0.35">
      <c r="A4" s="83" t="s">
        <v>394</v>
      </c>
      <c r="B4" s="92">
        <v>1.4E-2</v>
      </c>
      <c r="C4" s="92">
        <v>1.4E-2</v>
      </c>
    </row>
    <row r="5" spans="1:3" x14ac:dyDescent="0.35">
      <c r="A5" s="83" t="s">
        <v>395</v>
      </c>
      <c r="B5" s="92">
        <v>5.5E-2</v>
      </c>
      <c r="C5" s="92">
        <v>5.0099999999999999E-2</v>
      </c>
    </row>
    <row r="6" spans="1:3" x14ac:dyDescent="0.35">
      <c r="A6" s="83" t="s">
        <v>396</v>
      </c>
      <c r="B6" s="92">
        <v>5.6899999999999999E-2</v>
      </c>
      <c r="C6" s="92">
        <v>5.5E-2</v>
      </c>
    </row>
    <row r="7" spans="1:3" x14ac:dyDescent="0.35">
      <c r="A7" s="83" t="s">
        <v>397</v>
      </c>
      <c r="B7" s="92">
        <f>AVERAGE(B3:B6)</f>
        <v>3.6475E-2</v>
      </c>
      <c r="C7" s="92">
        <f>AVERAGE(C3:C6)</f>
        <v>3.4200000000000001E-2</v>
      </c>
    </row>
    <row r="9" spans="1:3" x14ac:dyDescent="0.35">
      <c r="A9" s="267" t="s">
        <v>183</v>
      </c>
      <c r="B9" s="268"/>
      <c r="C9" s="269"/>
    </row>
    <row r="10" spans="1:3" x14ac:dyDescent="0.35">
      <c r="A10" s="84" t="s">
        <v>398</v>
      </c>
      <c r="B10" s="93" t="s">
        <v>132</v>
      </c>
      <c r="C10" s="93" t="s">
        <v>133</v>
      </c>
    </row>
    <row r="11" spans="1:3" x14ac:dyDescent="0.35">
      <c r="A11" s="72" t="s">
        <v>399</v>
      </c>
      <c r="B11" s="94">
        <v>2.5000000000000001E-3</v>
      </c>
      <c r="C11" s="94">
        <v>2.5000000000000001E-3</v>
      </c>
    </row>
    <row r="12" spans="1:3" x14ac:dyDescent="0.35">
      <c r="A12" s="72" t="s">
        <v>400</v>
      </c>
      <c r="B12" s="94">
        <v>0.04</v>
      </c>
      <c r="C12" s="94">
        <v>3.7999999999999999E-2</v>
      </c>
    </row>
    <row r="13" spans="1:3" x14ac:dyDescent="0.35">
      <c r="A13" s="72" t="s">
        <v>401</v>
      </c>
      <c r="B13" s="94">
        <v>1.2199E-2</v>
      </c>
      <c r="C13" s="94">
        <v>1.2199E-2</v>
      </c>
    </row>
    <row r="14" spans="1:3" x14ac:dyDescent="0.35">
      <c r="A14" s="72" t="s">
        <v>401</v>
      </c>
      <c r="B14" s="94">
        <v>1.2199E-2</v>
      </c>
      <c r="C14" s="94">
        <v>1.2199E-2</v>
      </c>
    </row>
    <row r="15" spans="1:3" x14ac:dyDescent="0.35">
      <c r="A15" s="72" t="s">
        <v>401</v>
      </c>
      <c r="B15" s="94">
        <v>1.2199E-2</v>
      </c>
      <c r="C15" s="94">
        <v>1.2199E-2</v>
      </c>
    </row>
    <row r="16" spans="1:3" x14ac:dyDescent="0.35">
      <c r="A16" s="72" t="s">
        <v>402</v>
      </c>
      <c r="B16" s="94">
        <v>0.04</v>
      </c>
      <c r="C16" s="94">
        <v>3.04E-2</v>
      </c>
    </row>
    <row r="17" spans="1:3" x14ac:dyDescent="0.35">
      <c r="A17" s="72" t="s">
        <v>403</v>
      </c>
      <c r="B17" s="94">
        <v>2.5000000000000001E-2</v>
      </c>
      <c r="C17" s="94">
        <v>2.0299999999999999E-2</v>
      </c>
    </row>
    <row r="18" spans="1:3" x14ac:dyDescent="0.35">
      <c r="A18" s="72" t="s">
        <v>404</v>
      </c>
      <c r="B18" s="94">
        <v>1.7999999999999999E-2</v>
      </c>
      <c r="C18" s="94">
        <v>1.7999999999999999E-2</v>
      </c>
    </row>
    <row r="19" spans="1:3" x14ac:dyDescent="0.35">
      <c r="A19" s="72" t="s">
        <v>405</v>
      </c>
      <c r="B19" s="94">
        <v>1.46E-2</v>
      </c>
      <c r="C19" s="94">
        <v>0.01</v>
      </c>
    </row>
    <row r="20" spans="1:3" x14ac:dyDescent="0.35">
      <c r="A20" s="72" t="s">
        <v>406</v>
      </c>
      <c r="B20" s="94">
        <v>0.03</v>
      </c>
      <c r="C20" s="94">
        <v>0.01</v>
      </c>
    </row>
    <row r="21" spans="1:3" x14ac:dyDescent="0.35">
      <c r="A21" s="72" t="s">
        <v>407</v>
      </c>
      <c r="B21" s="94">
        <v>0.03</v>
      </c>
      <c r="C21" s="94">
        <v>0.01</v>
      </c>
    </row>
    <row r="22" spans="1:3" x14ac:dyDescent="0.35">
      <c r="A22" s="72" t="s">
        <v>408</v>
      </c>
      <c r="B22" s="95">
        <v>2.1271999999999999E-2</v>
      </c>
      <c r="C22" s="95">
        <v>0.02</v>
      </c>
    </row>
    <row r="23" spans="1:3" x14ac:dyDescent="0.35">
      <c r="A23" s="72" t="s">
        <v>409</v>
      </c>
      <c r="B23" s="94">
        <v>1.6799999999999999E-2</v>
      </c>
      <c r="C23" s="94">
        <v>0.02</v>
      </c>
    </row>
    <row r="24" spans="1:3" x14ac:dyDescent="0.35">
      <c r="A24" s="72" t="s">
        <v>410</v>
      </c>
      <c r="B24" s="94">
        <v>1.77E-2</v>
      </c>
      <c r="C24" s="94">
        <v>1.7999999999999999E-2</v>
      </c>
    </row>
    <row r="25" spans="1:3" x14ac:dyDescent="0.35">
      <c r="A25" s="72" t="s">
        <v>411</v>
      </c>
      <c r="B25" s="94">
        <v>8.9999999999999993E-3</v>
      </c>
      <c r="C25" s="94">
        <v>8.0999999999999996E-3</v>
      </c>
    </row>
    <row r="26" spans="1:3" x14ac:dyDescent="0.35">
      <c r="A26" s="72" t="s">
        <v>412</v>
      </c>
      <c r="B26" s="94">
        <v>2.5499999999999998E-2</v>
      </c>
      <c r="C26" s="94">
        <v>0.03</v>
      </c>
    </row>
    <row r="27" spans="1:3" x14ac:dyDescent="0.35">
      <c r="A27" s="72" t="s">
        <v>413</v>
      </c>
      <c r="B27" s="94">
        <v>1.41E-2</v>
      </c>
      <c r="C27" s="94">
        <v>0.02</v>
      </c>
    </row>
    <row r="28" spans="1:3" x14ac:dyDescent="0.35">
      <c r="A28" s="72" t="s">
        <v>414</v>
      </c>
      <c r="B28" s="94">
        <v>1.14E-2</v>
      </c>
      <c r="C28" s="94">
        <v>1.0999999999999999E-2</v>
      </c>
    </row>
    <row r="29" spans="1:3" x14ac:dyDescent="0.35">
      <c r="A29" s="72" t="s">
        <v>415</v>
      </c>
      <c r="B29" s="94">
        <v>1.4999999999999999E-2</v>
      </c>
      <c r="C29" s="94">
        <v>0.02</v>
      </c>
    </row>
    <row r="30" spans="1:3" x14ac:dyDescent="0.35">
      <c r="A30" s="72" t="s">
        <v>416</v>
      </c>
      <c r="B30" s="94">
        <v>2.52E-2</v>
      </c>
      <c r="C30" s="94">
        <v>2.7900000000000001E-2</v>
      </c>
    </row>
    <row r="31" spans="1:3" x14ac:dyDescent="0.35">
      <c r="A31" s="72" t="s">
        <v>397</v>
      </c>
      <c r="B31" s="94">
        <f>AVERAGE(B11:B30)</f>
        <v>1.9633450000000004E-2</v>
      </c>
      <c r="C31" s="94">
        <f>AVERAGE(C11:C30)</f>
        <v>1.7539849999999999E-2</v>
      </c>
    </row>
    <row r="33" spans="1:3" x14ac:dyDescent="0.35">
      <c r="A33" s="267" t="s">
        <v>183</v>
      </c>
      <c r="B33" s="268"/>
      <c r="C33" s="269"/>
    </row>
    <row r="34" spans="1:3" x14ac:dyDescent="0.35">
      <c r="A34" s="84" t="s">
        <v>398</v>
      </c>
      <c r="B34" s="93" t="s">
        <v>132</v>
      </c>
      <c r="C34" s="93" t="s">
        <v>133</v>
      </c>
    </row>
    <row r="35" spans="1:3" x14ac:dyDescent="0.35">
      <c r="A35" s="72" t="s">
        <v>417</v>
      </c>
      <c r="B35" s="95">
        <v>4.3799999999999999E-2</v>
      </c>
      <c r="C35" s="95">
        <v>0.05</v>
      </c>
    </row>
    <row r="36" spans="1:3" x14ac:dyDescent="0.35">
      <c r="A36" s="72" t="s">
        <v>418</v>
      </c>
      <c r="B36" s="95">
        <v>4.4499999999999998E-2</v>
      </c>
      <c r="C36" s="95">
        <v>0.04</v>
      </c>
    </row>
    <row r="37" spans="1:3" x14ac:dyDescent="0.35">
      <c r="A37" s="72" t="s">
        <v>419</v>
      </c>
      <c r="B37" s="95">
        <v>4.02E-2</v>
      </c>
      <c r="C37" s="95">
        <v>0.04</v>
      </c>
    </row>
    <row r="38" spans="1:3" x14ac:dyDescent="0.35">
      <c r="A38" s="72" t="s">
        <v>420</v>
      </c>
      <c r="B38" s="95">
        <v>5.4899999999999997E-2</v>
      </c>
      <c r="C38" s="95">
        <v>3.7999999999999999E-2</v>
      </c>
    </row>
    <row r="39" spans="1:3" x14ac:dyDescent="0.35">
      <c r="A39" s="72" t="s">
        <v>401</v>
      </c>
      <c r="B39" s="94">
        <v>1.2199E-2</v>
      </c>
      <c r="C39" s="94">
        <v>1.2199E-2</v>
      </c>
    </row>
    <row r="40" spans="1:3" x14ac:dyDescent="0.35">
      <c r="A40" s="72" t="s">
        <v>401</v>
      </c>
      <c r="B40" s="94">
        <v>1.2199E-2</v>
      </c>
      <c r="C40" s="94">
        <v>1.2199E-2</v>
      </c>
    </row>
    <row r="41" spans="1:3" x14ac:dyDescent="0.35">
      <c r="A41" s="72" t="s">
        <v>401</v>
      </c>
      <c r="B41" s="94">
        <v>1.2199E-2</v>
      </c>
      <c r="C41" s="94">
        <v>1.2199E-2</v>
      </c>
    </row>
    <row r="42" spans="1:3" x14ac:dyDescent="0.35">
      <c r="A42" s="72" t="s">
        <v>421</v>
      </c>
      <c r="B42" s="95">
        <v>0.03</v>
      </c>
      <c r="C42" s="95">
        <v>2.7E-2</v>
      </c>
    </row>
    <row r="43" spans="1:3" x14ac:dyDescent="0.35">
      <c r="A43" s="72" t="s">
        <v>422</v>
      </c>
      <c r="B43" s="95">
        <v>2.5000000000000001E-2</v>
      </c>
      <c r="C43" s="95">
        <v>2.0299999999999999E-2</v>
      </c>
    </row>
    <row r="44" spans="1:3" x14ac:dyDescent="0.35">
      <c r="A44" s="72" t="s">
        <v>423</v>
      </c>
      <c r="B44" s="95">
        <v>1.6299999999999999E-2</v>
      </c>
      <c r="C44" s="95">
        <v>1.6299999999999999E-2</v>
      </c>
    </row>
    <row r="45" spans="1:3" x14ac:dyDescent="0.35">
      <c r="A45" s="72" t="s">
        <v>424</v>
      </c>
      <c r="B45" s="95">
        <v>1.6E-2</v>
      </c>
      <c r="C45" s="95">
        <v>1.47E-2</v>
      </c>
    </row>
    <row r="46" spans="1:3" x14ac:dyDescent="0.35">
      <c r="A46" s="72" t="s">
        <v>425</v>
      </c>
      <c r="B46" s="95">
        <v>5.2299999999999999E-2</v>
      </c>
      <c r="C46" s="95">
        <v>0.01</v>
      </c>
    </row>
    <row r="47" spans="1:3" x14ac:dyDescent="0.35">
      <c r="A47" s="72" t="s">
        <v>426</v>
      </c>
      <c r="B47" s="95">
        <v>5.2400000000000002E-2</v>
      </c>
      <c r="C47" s="95">
        <v>0.01</v>
      </c>
    </row>
    <row r="48" spans="1:3" x14ac:dyDescent="0.35">
      <c r="A48" s="72" t="s">
        <v>427</v>
      </c>
      <c r="B48" s="95">
        <v>5.2200000000000003E-2</v>
      </c>
      <c r="C48" s="95">
        <v>0.01</v>
      </c>
    </row>
    <row r="49" spans="1:3" x14ac:dyDescent="0.35">
      <c r="A49" s="72" t="s">
        <v>428</v>
      </c>
      <c r="B49" s="95">
        <v>4.9099999999999998E-2</v>
      </c>
      <c r="C49" s="95">
        <v>0.01</v>
      </c>
    </row>
    <row r="50" spans="1:3" x14ac:dyDescent="0.35">
      <c r="A50" s="72" t="s">
        <v>429</v>
      </c>
      <c r="B50" s="95">
        <v>4.9200000000000001E-2</v>
      </c>
      <c r="C50" s="95">
        <v>0.01</v>
      </c>
    </row>
    <row r="51" spans="1:3" x14ac:dyDescent="0.35">
      <c r="A51" s="72" t="s">
        <v>430</v>
      </c>
      <c r="B51" s="95">
        <v>0.02</v>
      </c>
      <c r="C51" s="95">
        <v>2.9805999999999999E-2</v>
      </c>
    </row>
    <row r="52" spans="1:3" x14ac:dyDescent="0.35">
      <c r="A52" s="72" t="s">
        <v>431</v>
      </c>
      <c r="B52" s="95">
        <v>8.3330000000000001E-3</v>
      </c>
      <c r="C52" s="95">
        <v>7.5430000000000002E-3</v>
      </c>
    </row>
    <row r="53" spans="1:3" x14ac:dyDescent="0.35">
      <c r="A53" s="72" t="s">
        <v>432</v>
      </c>
      <c r="B53" s="95">
        <v>2.3300000000000001E-2</v>
      </c>
      <c r="C53" s="95">
        <v>2.5000000000000001E-2</v>
      </c>
    </row>
    <row r="54" spans="1:3" x14ac:dyDescent="0.35">
      <c r="A54" s="72" t="s">
        <v>433</v>
      </c>
      <c r="B54" s="95">
        <v>3.1600000000000003E-2</v>
      </c>
      <c r="C54" s="95">
        <v>0.03</v>
      </c>
    </row>
    <row r="55" spans="1:3" x14ac:dyDescent="0.35">
      <c r="A55" s="72" t="s">
        <v>434</v>
      </c>
      <c r="B55" s="95">
        <v>4.1000000000000002E-2</v>
      </c>
      <c r="C55" s="95">
        <v>4.0899999999999999E-2</v>
      </c>
    </row>
    <row r="56" spans="1:3" x14ac:dyDescent="0.35">
      <c r="A56" s="72" t="s">
        <v>435</v>
      </c>
      <c r="B56" s="95">
        <v>0.03</v>
      </c>
      <c r="C56" s="95">
        <v>3.6559000000000001E-2</v>
      </c>
    </row>
    <row r="57" spans="1:3" x14ac:dyDescent="0.35">
      <c r="A57" s="72" t="s">
        <v>436</v>
      </c>
      <c r="B57" s="95">
        <v>0.03</v>
      </c>
      <c r="C57" s="95">
        <v>4.1260999999999999E-2</v>
      </c>
    </row>
    <row r="58" spans="1:3" x14ac:dyDescent="0.35">
      <c r="A58" s="72" t="s">
        <v>437</v>
      </c>
      <c r="B58" s="95">
        <v>0.02</v>
      </c>
      <c r="C58" s="95">
        <v>3.4410000000000003E-2</v>
      </c>
    </row>
    <row r="59" spans="1:3" x14ac:dyDescent="0.35">
      <c r="A59" s="72" t="s">
        <v>438</v>
      </c>
      <c r="B59" s="95">
        <v>0.03</v>
      </c>
      <c r="C59" s="95">
        <v>3.9017999999999997E-2</v>
      </c>
    </row>
    <row r="60" spans="1:3" x14ac:dyDescent="0.35">
      <c r="A60" s="72" t="s">
        <v>439</v>
      </c>
      <c r="B60" s="95">
        <v>1.29E-2</v>
      </c>
      <c r="C60" s="95">
        <v>1.4E-2</v>
      </c>
    </row>
    <row r="61" spans="1:3" x14ac:dyDescent="0.35">
      <c r="A61" s="72" t="s">
        <v>440</v>
      </c>
      <c r="B61" s="95">
        <v>4.9799999999999997E-2</v>
      </c>
      <c r="C61" s="95">
        <v>5.6835999999999998E-2</v>
      </c>
    </row>
    <row r="62" spans="1:3" x14ac:dyDescent="0.35">
      <c r="A62" s="72" t="s">
        <v>441</v>
      </c>
      <c r="B62" s="95">
        <v>4.9799999999999997E-2</v>
      </c>
      <c r="C62" s="95">
        <v>8.0869999999999997E-2</v>
      </c>
    </row>
    <row r="63" spans="1:3" x14ac:dyDescent="0.35">
      <c r="A63" s="72" t="s">
        <v>442</v>
      </c>
      <c r="B63" s="95">
        <v>0.03</v>
      </c>
      <c r="C63" s="95">
        <v>4.2733E-2</v>
      </c>
    </row>
    <row r="64" spans="1:3" x14ac:dyDescent="0.35">
      <c r="A64" s="72" t="s">
        <v>443</v>
      </c>
      <c r="B64" s="95">
        <v>0.03</v>
      </c>
      <c r="C64" s="95">
        <v>3.1989999999999998E-2</v>
      </c>
    </row>
    <row r="65" spans="1:3" x14ac:dyDescent="0.35">
      <c r="A65" s="72" t="s">
        <v>444</v>
      </c>
      <c r="B65" s="95">
        <v>2.9499999999999998E-2</v>
      </c>
      <c r="C65" s="95">
        <v>0.02</v>
      </c>
    </row>
    <row r="66" spans="1:3" x14ac:dyDescent="0.35">
      <c r="A66" s="72" t="s">
        <v>415</v>
      </c>
      <c r="B66" s="94">
        <v>1.03E-2</v>
      </c>
      <c r="C66" s="94">
        <v>1.4999999999999999E-2</v>
      </c>
    </row>
    <row r="67" spans="1:3" x14ac:dyDescent="0.35">
      <c r="A67" s="72" t="s">
        <v>445</v>
      </c>
      <c r="B67" s="95">
        <v>3.0099999999999998E-2</v>
      </c>
      <c r="C67" s="95">
        <v>3.4500000000000003E-2</v>
      </c>
    </row>
    <row r="68" spans="1:3" x14ac:dyDescent="0.35">
      <c r="A68" s="72" t="s">
        <v>446</v>
      </c>
      <c r="B68" s="95">
        <v>0.03</v>
      </c>
      <c r="C68" s="95">
        <v>2.9899999999999999E-2</v>
      </c>
    </row>
    <row r="69" spans="1:3" x14ac:dyDescent="0.35">
      <c r="A69" s="72" t="s">
        <v>397</v>
      </c>
      <c r="B69" s="95">
        <f>AVERAGE(B35:B68)</f>
        <v>3.1445000000000001E-2</v>
      </c>
      <c r="C69" s="95">
        <f>AVERAGE(C35:C68)</f>
        <v>2.7741852941176471E-2</v>
      </c>
    </row>
  </sheetData>
  <mergeCells count="3">
    <mergeCell ref="A1:C1"/>
    <mergeCell ref="A9:C9"/>
    <mergeCell ref="A33:C33"/>
  </mergeCells>
  <pageMargins left="0.511811024" right="0.511811024" top="0.78740157499999996" bottom="0.78740157499999996" header="0.31496062000000002" footer="0.3149606200000000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F14223-9DFA-425B-9551-8158EFE81C91}">
  <dimension ref="A1:B45"/>
  <sheetViews>
    <sheetView workbookViewId="0">
      <selection activeCell="B45" sqref="B45"/>
    </sheetView>
  </sheetViews>
  <sheetFormatPr defaultRowHeight="14.5" x14ac:dyDescent="0.35"/>
  <cols>
    <col min="1" max="1" width="45.26953125" bestFit="1" customWidth="1"/>
    <col min="2" max="2" width="12.81640625" bestFit="1" customWidth="1"/>
  </cols>
  <sheetData>
    <row r="1" spans="1:2" x14ac:dyDescent="0.35">
      <c r="A1" s="266" t="s">
        <v>76</v>
      </c>
      <c r="B1" s="266"/>
    </row>
    <row r="2" spans="1:2" x14ac:dyDescent="0.35">
      <c r="A2" s="84" t="s">
        <v>398</v>
      </c>
      <c r="B2" s="85" t="s">
        <v>204</v>
      </c>
    </row>
    <row r="3" spans="1:2" x14ac:dyDescent="0.35">
      <c r="A3" s="72" t="s">
        <v>418</v>
      </c>
      <c r="B3" s="86">
        <v>16.29</v>
      </c>
    </row>
    <row r="4" spans="1:2" x14ac:dyDescent="0.35">
      <c r="A4" s="72" t="s">
        <v>419</v>
      </c>
      <c r="B4" s="86">
        <v>16.29</v>
      </c>
    </row>
    <row r="5" spans="1:2" x14ac:dyDescent="0.35">
      <c r="A5" s="72" t="s">
        <v>400</v>
      </c>
      <c r="B5" s="86">
        <v>16.29</v>
      </c>
    </row>
    <row r="6" spans="1:2" x14ac:dyDescent="0.35">
      <c r="A6" s="72" t="s">
        <v>420</v>
      </c>
      <c r="B6" s="86">
        <v>16.29</v>
      </c>
    </row>
    <row r="7" spans="1:2" x14ac:dyDescent="0.35">
      <c r="A7" s="72" t="s">
        <v>417</v>
      </c>
      <c r="B7" s="86">
        <v>15</v>
      </c>
    </row>
    <row r="8" spans="1:2" x14ac:dyDescent="0.35">
      <c r="A8" s="72" t="s">
        <v>447</v>
      </c>
      <c r="B8" s="86">
        <v>15</v>
      </c>
    </row>
    <row r="9" spans="1:2" x14ac:dyDescent="0.35">
      <c r="A9" s="72" t="s">
        <v>405</v>
      </c>
      <c r="B9" s="86">
        <v>11.28</v>
      </c>
    </row>
    <row r="10" spans="1:2" x14ac:dyDescent="0.35">
      <c r="A10" s="72" t="s">
        <v>424</v>
      </c>
      <c r="B10" s="86">
        <v>11.28</v>
      </c>
    </row>
    <row r="11" spans="1:2" x14ac:dyDescent="0.35">
      <c r="A11" s="72" t="s">
        <v>402</v>
      </c>
      <c r="B11" s="86">
        <v>11.03</v>
      </c>
    </row>
    <row r="12" spans="1:2" x14ac:dyDescent="0.35">
      <c r="A12" s="72" t="s">
        <v>421</v>
      </c>
      <c r="B12" s="86">
        <v>11.03</v>
      </c>
    </row>
    <row r="13" spans="1:2" x14ac:dyDescent="0.35">
      <c r="A13" s="72" t="s">
        <v>393</v>
      </c>
      <c r="B13" s="86">
        <v>11.03</v>
      </c>
    </row>
    <row r="14" spans="1:2" x14ac:dyDescent="0.35">
      <c r="A14" s="72" t="s">
        <v>404</v>
      </c>
      <c r="B14" s="86">
        <v>14.9</v>
      </c>
    </row>
    <row r="15" spans="1:2" x14ac:dyDescent="0.35">
      <c r="A15" s="72" t="s">
        <v>423</v>
      </c>
      <c r="B15" s="86">
        <v>14.9</v>
      </c>
    </row>
    <row r="16" spans="1:2" x14ac:dyDescent="0.35">
      <c r="A16" s="72" t="s">
        <v>394</v>
      </c>
      <c r="B16" s="86">
        <v>14.9</v>
      </c>
    </row>
    <row r="17" spans="1:2" x14ac:dyDescent="0.35">
      <c r="A17" s="72" t="s">
        <v>448</v>
      </c>
      <c r="B17" s="86">
        <v>15</v>
      </c>
    </row>
    <row r="18" spans="1:2" x14ac:dyDescent="0.35">
      <c r="A18" s="72" t="s">
        <v>449</v>
      </c>
      <c r="B18" s="86">
        <v>15</v>
      </c>
    </row>
    <row r="19" spans="1:2" x14ac:dyDescent="0.35">
      <c r="A19" s="72" t="s">
        <v>450</v>
      </c>
      <c r="B19" s="86">
        <v>15</v>
      </c>
    </row>
    <row r="20" spans="1:2" x14ac:dyDescent="0.35">
      <c r="A20" s="72" t="s">
        <v>451</v>
      </c>
      <c r="B20" s="86">
        <v>15</v>
      </c>
    </row>
    <row r="21" spans="1:2" x14ac:dyDescent="0.35">
      <c r="A21" s="72" t="s">
        <v>452</v>
      </c>
      <c r="B21" s="86">
        <v>15</v>
      </c>
    </row>
    <row r="22" spans="1:2" x14ac:dyDescent="0.35">
      <c r="A22" s="72" t="s">
        <v>453</v>
      </c>
      <c r="B22" s="86">
        <v>15</v>
      </c>
    </row>
    <row r="23" spans="1:2" x14ac:dyDescent="0.35">
      <c r="A23" s="72" t="s">
        <v>454</v>
      </c>
      <c r="B23" s="86">
        <v>15</v>
      </c>
    </row>
    <row r="24" spans="1:2" x14ac:dyDescent="0.35">
      <c r="A24" s="72" t="s">
        <v>455</v>
      </c>
      <c r="B24" s="86">
        <v>15</v>
      </c>
    </row>
    <row r="25" spans="1:2" x14ac:dyDescent="0.35">
      <c r="A25" s="72" t="s">
        <v>456</v>
      </c>
      <c r="B25" s="86">
        <v>15</v>
      </c>
    </row>
    <row r="26" spans="1:2" x14ac:dyDescent="0.35">
      <c r="A26" s="72" t="s">
        <v>457</v>
      </c>
      <c r="B26" s="86">
        <v>15</v>
      </c>
    </row>
    <row r="27" spans="1:2" x14ac:dyDescent="0.35">
      <c r="A27" s="72" t="s">
        <v>458</v>
      </c>
      <c r="B27" s="86">
        <v>15</v>
      </c>
    </row>
    <row r="28" spans="1:2" x14ac:dyDescent="0.35">
      <c r="A28" s="72" t="s">
        <v>459</v>
      </c>
      <c r="B28" s="86">
        <v>15</v>
      </c>
    </row>
    <row r="29" spans="1:2" x14ac:dyDescent="0.35">
      <c r="A29" s="72" t="s">
        <v>460</v>
      </c>
      <c r="B29" s="86">
        <v>15</v>
      </c>
    </row>
    <row r="30" spans="1:2" x14ac:dyDescent="0.35">
      <c r="A30" s="72" t="s">
        <v>461</v>
      </c>
      <c r="B30" s="86">
        <v>15</v>
      </c>
    </row>
    <row r="31" spans="1:2" x14ac:dyDescent="0.35">
      <c r="A31" s="72" t="s">
        <v>462</v>
      </c>
      <c r="B31" s="86">
        <v>15</v>
      </c>
    </row>
    <row r="32" spans="1:2" x14ac:dyDescent="0.35">
      <c r="A32" s="72" t="s">
        <v>463</v>
      </c>
      <c r="B32" s="86">
        <v>15</v>
      </c>
    </row>
    <row r="33" spans="1:2" x14ac:dyDescent="0.35">
      <c r="A33" s="72" t="s">
        <v>464</v>
      </c>
      <c r="B33" s="86">
        <v>15</v>
      </c>
    </row>
    <row r="34" spans="1:2" x14ac:dyDescent="0.35">
      <c r="A34" s="72" t="s">
        <v>406</v>
      </c>
      <c r="B34" s="86">
        <v>15</v>
      </c>
    </row>
    <row r="35" spans="1:2" x14ac:dyDescent="0.35">
      <c r="A35" s="72" t="s">
        <v>425</v>
      </c>
      <c r="B35" s="86">
        <v>15</v>
      </c>
    </row>
    <row r="36" spans="1:2" x14ac:dyDescent="0.35">
      <c r="A36" s="72" t="s">
        <v>407</v>
      </c>
      <c r="B36" s="86">
        <v>15</v>
      </c>
    </row>
    <row r="37" spans="1:2" x14ac:dyDescent="0.35">
      <c r="A37" s="72" t="s">
        <v>426</v>
      </c>
      <c r="B37" s="86">
        <v>15</v>
      </c>
    </row>
    <row r="38" spans="1:2" x14ac:dyDescent="0.35">
      <c r="A38" s="72" t="s">
        <v>427</v>
      </c>
      <c r="B38" s="86">
        <v>15</v>
      </c>
    </row>
    <row r="39" spans="1:2" x14ac:dyDescent="0.35">
      <c r="A39" s="72" t="s">
        <v>428</v>
      </c>
      <c r="B39" s="86">
        <v>15</v>
      </c>
    </row>
    <row r="40" spans="1:2" x14ac:dyDescent="0.35">
      <c r="A40" s="72" t="s">
        <v>429</v>
      </c>
      <c r="B40" s="86">
        <v>15</v>
      </c>
    </row>
    <row r="41" spans="1:2" x14ac:dyDescent="0.35">
      <c r="A41" s="72" t="s">
        <v>403</v>
      </c>
      <c r="B41" s="86">
        <v>13.41</v>
      </c>
    </row>
    <row r="42" spans="1:2" x14ac:dyDescent="0.35">
      <c r="A42" s="72" t="s">
        <v>422</v>
      </c>
      <c r="B42" s="86">
        <v>13.41</v>
      </c>
    </row>
    <row r="43" spans="1:2" x14ac:dyDescent="0.35">
      <c r="A43" s="72" t="s">
        <v>415</v>
      </c>
      <c r="B43" s="86">
        <v>9.5</v>
      </c>
    </row>
    <row r="44" spans="1:2" x14ac:dyDescent="0.35">
      <c r="A44" s="72" t="s">
        <v>465</v>
      </c>
      <c r="B44" s="86">
        <v>9.5</v>
      </c>
    </row>
    <row r="45" spans="1:2" x14ac:dyDescent="0.35">
      <c r="A45" s="72" t="s">
        <v>397</v>
      </c>
      <c r="B45" s="96">
        <f>AVERAGE(B3:B44)</f>
        <v>14.317380952380951</v>
      </c>
    </row>
  </sheetData>
  <mergeCells count="1">
    <mergeCell ref="A1:B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2747A9-0AAB-4B73-9D1D-9E909FD0CBA0}">
  <sheetPr>
    <tabColor theme="3" tint="0.79998168889431442"/>
  </sheetPr>
  <dimension ref="A1:J214"/>
  <sheetViews>
    <sheetView topLeftCell="A19" zoomScaleNormal="100" workbookViewId="0">
      <selection activeCell="G191" sqref="G191:H193"/>
    </sheetView>
  </sheetViews>
  <sheetFormatPr defaultRowHeight="14.5" x14ac:dyDescent="0.35"/>
  <cols>
    <col min="2" max="2" width="13.26953125" customWidth="1"/>
    <col min="3" max="3" width="13.36328125" customWidth="1"/>
    <col min="4" max="4" width="12.6328125" customWidth="1"/>
    <col min="5" max="5" width="13.36328125" customWidth="1"/>
    <col min="6" max="6" width="12.90625" customWidth="1"/>
    <col min="8" max="8" width="11.54296875" bestFit="1" customWidth="1"/>
    <col min="9" max="9" width="13" bestFit="1" customWidth="1"/>
    <col min="10" max="10" width="9.90625" bestFit="1" customWidth="1"/>
  </cols>
  <sheetData>
    <row r="1" spans="1:10" x14ac:dyDescent="0.35">
      <c r="A1" s="119" t="s">
        <v>0</v>
      </c>
      <c r="B1" s="119"/>
      <c r="C1" s="119"/>
      <c r="D1" s="119"/>
      <c r="E1" s="119"/>
      <c r="F1" s="119"/>
      <c r="G1" s="119"/>
      <c r="H1" s="119"/>
      <c r="I1" s="119"/>
      <c r="J1" s="119"/>
    </row>
    <row r="2" spans="1:10" x14ac:dyDescent="0.35">
      <c r="A2" s="119" t="s">
        <v>1</v>
      </c>
      <c r="B2" s="119"/>
      <c r="C2" s="119"/>
      <c r="D2" s="119"/>
      <c r="E2" s="119"/>
      <c r="F2" s="119"/>
      <c r="G2" s="119"/>
      <c r="H2" s="119"/>
      <c r="I2" s="119"/>
      <c r="J2" s="119"/>
    </row>
    <row r="3" spans="1:10" x14ac:dyDescent="0.35">
      <c r="A3" s="1"/>
      <c r="B3" s="132"/>
      <c r="C3" s="132"/>
      <c r="D3" s="132"/>
      <c r="E3" s="132"/>
      <c r="F3" s="132"/>
      <c r="G3" s="132"/>
      <c r="H3" s="132"/>
      <c r="I3" s="132"/>
      <c r="J3" s="132"/>
    </row>
    <row r="4" spans="1:10" x14ac:dyDescent="0.35">
      <c r="A4" s="133" t="s">
        <v>164</v>
      </c>
      <c r="B4" s="133"/>
      <c r="C4" s="133"/>
      <c r="D4" s="133"/>
      <c r="E4" s="133"/>
      <c r="F4" s="133"/>
      <c r="G4" s="133"/>
      <c r="H4" s="133"/>
      <c r="I4" s="133"/>
      <c r="J4" s="133"/>
    </row>
    <row r="5" spans="1:10" x14ac:dyDescent="0.35">
      <c r="A5" s="134" t="s">
        <v>2</v>
      </c>
      <c r="B5" s="134"/>
      <c r="C5" s="134"/>
      <c r="D5" s="135" t="s">
        <v>469</v>
      </c>
      <c r="E5" s="135"/>
      <c r="F5" s="135"/>
      <c r="G5" s="135"/>
      <c r="H5" s="135"/>
      <c r="I5" s="135"/>
      <c r="J5" s="135"/>
    </row>
    <row r="6" spans="1:10" x14ac:dyDescent="0.35">
      <c r="A6" s="134" t="s">
        <v>3</v>
      </c>
      <c r="B6" s="134"/>
      <c r="C6" s="134"/>
      <c r="D6" s="135" t="s">
        <v>4</v>
      </c>
      <c r="E6" s="135"/>
      <c r="F6" s="135"/>
      <c r="G6" s="135"/>
      <c r="H6" s="135"/>
      <c r="I6" s="135"/>
      <c r="J6" s="135"/>
    </row>
    <row r="7" spans="1:10" x14ac:dyDescent="0.35">
      <c r="A7" s="136"/>
      <c r="B7" s="136"/>
      <c r="C7" s="136"/>
      <c r="D7" s="136"/>
      <c r="E7" s="136"/>
      <c r="F7" s="136"/>
      <c r="G7" s="136"/>
      <c r="H7" s="136"/>
      <c r="I7" s="136"/>
      <c r="J7" s="136"/>
    </row>
    <row r="8" spans="1:10" x14ac:dyDescent="0.35">
      <c r="A8" s="119" t="s">
        <v>5</v>
      </c>
      <c r="B8" s="119"/>
      <c r="C8" s="119"/>
      <c r="D8" s="119"/>
      <c r="E8" s="119"/>
      <c r="F8" s="119"/>
      <c r="G8" s="119"/>
      <c r="H8" s="119"/>
      <c r="I8" s="119"/>
      <c r="J8" s="119"/>
    </row>
    <row r="9" spans="1:10" x14ac:dyDescent="0.35">
      <c r="A9" s="128"/>
      <c r="B9" s="128"/>
      <c r="C9" s="128"/>
      <c r="D9" s="128"/>
      <c r="E9" s="128"/>
      <c r="F9" s="128"/>
      <c r="G9" s="128"/>
      <c r="H9" s="128"/>
      <c r="I9" s="128"/>
      <c r="J9" s="128"/>
    </row>
    <row r="10" spans="1:10" x14ac:dyDescent="0.35">
      <c r="A10" s="2" t="s">
        <v>6</v>
      </c>
      <c r="B10" s="129" t="s">
        <v>7</v>
      </c>
      <c r="C10" s="129"/>
      <c r="D10" s="129"/>
      <c r="E10" s="129"/>
      <c r="F10" s="129"/>
      <c r="G10" s="103"/>
      <c r="H10" s="103"/>
      <c r="I10" s="103"/>
      <c r="J10" s="103"/>
    </row>
    <row r="11" spans="1:10" x14ac:dyDescent="0.35">
      <c r="A11" s="2" t="s">
        <v>8</v>
      </c>
      <c r="B11" s="129" t="s">
        <v>9</v>
      </c>
      <c r="C11" s="129"/>
      <c r="D11" s="129"/>
      <c r="E11" s="129"/>
      <c r="F11" s="129"/>
      <c r="G11" s="103" t="s">
        <v>10</v>
      </c>
      <c r="H11" s="103"/>
      <c r="I11" s="103"/>
      <c r="J11" s="103"/>
    </row>
    <row r="12" spans="1:10" x14ac:dyDescent="0.35">
      <c r="A12" s="2" t="s">
        <v>11</v>
      </c>
      <c r="B12" s="129" t="s">
        <v>12</v>
      </c>
      <c r="C12" s="129"/>
      <c r="D12" s="129"/>
      <c r="E12" s="129"/>
      <c r="F12" s="129"/>
      <c r="G12" s="103"/>
      <c r="H12" s="103"/>
      <c r="I12" s="103"/>
      <c r="J12" s="103"/>
    </row>
    <row r="13" spans="1:10" x14ac:dyDescent="0.35">
      <c r="A13" s="2" t="s">
        <v>13</v>
      </c>
      <c r="B13" s="129" t="s">
        <v>14</v>
      </c>
      <c r="C13" s="129"/>
      <c r="D13" s="129"/>
      <c r="E13" s="129"/>
      <c r="F13" s="129"/>
      <c r="G13" s="103" t="s">
        <v>15</v>
      </c>
      <c r="H13" s="103"/>
      <c r="I13" s="103"/>
      <c r="J13" s="103"/>
    </row>
    <row r="14" spans="1:10" x14ac:dyDescent="0.35">
      <c r="A14" s="128"/>
      <c r="B14" s="128"/>
      <c r="C14" s="128"/>
      <c r="D14" s="128"/>
      <c r="E14" s="128"/>
      <c r="F14" s="128"/>
      <c r="G14" s="128"/>
      <c r="H14" s="128"/>
      <c r="I14" s="128"/>
      <c r="J14" s="128"/>
    </row>
    <row r="15" spans="1:10" x14ac:dyDescent="0.35">
      <c r="A15" s="119" t="s">
        <v>16</v>
      </c>
      <c r="B15" s="119"/>
      <c r="C15" s="119"/>
      <c r="D15" s="119"/>
      <c r="E15" s="119"/>
      <c r="F15" s="119"/>
      <c r="G15" s="119"/>
      <c r="H15" s="119"/>
      <c r="I15" s="119"/>
      <c r="J15" s="119"/>
    </row>
    <row r="16" spans="1:10" x14ac:dyDescent="0.35">
      <c r="A16" s="128"/>
      <c r="B16" s="128"/>
      <c r="C16" s="128"/>
      <c r="D16" s="128"/>
      <c r="E16" s="128"/>
      <c r="F16" s="128"/>
      <c r="G16" s="128"/>
      <c r="H16" s="128"/>
      <c r="I16" s="128"/>
      <c r="J16" s="128"/>
    </row>
    <row r="17" spans="1:10" x14ac:dyDescent="0.35">
      <c r="A17" s="130" t="s">
        <v>17</v>
      </c>
      <c r="B17" s="130"/>
      <c r="C17" s="130"/>
      <c r="D17" s="103" t="s">
        <v>18</v>
      </c>
      <c r="E17" s="103"/>
      <c r="F17" s="103" t="s">
        <v>19</v>
      </c>
      <c r="G17" s="103"/>
      <c r="H17" s="103"/>
      <c r="I17" s="103"/>
      <c r="J17" s="103"/>
    </row>
    <row r="18" spans="1:10" ht="27.5" customHeight="1" x14ac:dyDescent="0.35">
      <c r="A18" s="101" t="s">
        <v>192</v>
      </c>
      <c r="B18" s="101"/>
      <c r="C18" s="101"/>
      <c r="D18" s="103" t="s">
        <v>20</v>
      </c>
      <c r="E18" s="103"/>
      <c r="F18" s="103">
        <v>1</v>
      </c>
      <c r="G18" s="103"/>
      <c r="H18" s="103"/>
      <c r="I18" s="103"/>
      <c r="J18" s="103"/>
    </row>
    <row r="19" spans="1:10" x14ac:dyDescent="0.35">
      <c r="A19" s="128"/>
      <c r="B19" s="128"/>
      <c r="C19" s="128"/>
      <c r="D19" s="128"/>
      <c r="E19" s="128"/>
      <c r="F19" s="128"/>
      <c r="G19" s="128"/>
      <c r="H19" s="128"/>
      <c r="I19" s="128"/>
      <c r="J19" s="128"/>
    </row>
    <row r="20" spans="1:10" x14ac:dyDescent="0.35">
      <c r="A20" s="119" t="s">
        <v>21</v>
      </c>
      <c r="B20" s="119"/>
      <c r="C20" s="119"/>
      <c r="D20" s="119"/>
      <c r="E20" s="119"/>
      <c r="F20" s="119"/>
      <c r="G20" s="119"/>
      <c r="H20" s="119"/>
      <c r="I20" s="119"/>
      <c r="J20" s="119"/>
    </row>
    <row r="21" spans="1:10" x14ac:dyDescent="0.35">
      <c r="A21" s="1"/>
      <c r="B21" s="139"/>
      <c r="C21" s="139"/>
      <c r="D21" s="139"/>
      <c r="E21" s="139"/>
      <c r="F21" s="139"/>
      <c r="G21" s="139"/>
      <c r="H21" s="139"/>
      <c r="I21" s="139"/>
      <c r="J21" s="139"/>
    </row>
    <row r="22" spans="1:10" x14ac:dyDescent="0.35">
      <c r="A22" s="3" t="s">
        <v>22</v>
      </c>
      <c r="B22" s="137" t="s">
        <v>23</v>
      </c>
      <c r="C22" s="137"/>
      <c r="D22" s="137"/>
      <c r="E22" s="137"/>
      <c r="F22" s="137"/>
      <c r="G22" s="130" t="s">
        <v>185</v>
      </c>
      <c r="H22" s="130"/>
      <c r="I22" s="130"/>
      <c r="J22" s="130"/>
    </row>
    <row r="23" spans="1:10" x14ac:dyDescent="0.35">
      <c r="A23" s="3" t="s">
        <v>193</v>
      </c>
      <c r="B23" s="137" t="s">
        <v>24</v>
      </c>
      <c r="C23" s="137"/>
      <c r="D23" s="137"/>
      <c r="E23" s="137"/>
      <c r="F23" s="137"/>
      <c r="G23" s="130" t="s">
        <v>162</v>
      </c>
      <c r="H23" s="130"/>
      <c r="I23" s="130"/>
      <c r="J23" s="130"/>
    </row>
    <row r="24" spans="1:10" x14ac:dyDescent="0.35">
      <c r="A24" s="3" t="s">
        <v>194</v>
      </c>
      <c r="B24" s="137" t="s">
        <v>25</v>
      </c>
      <c r="C24" s="137"/>
      <c r="D24" s="137"/>
      <c r="E24" s="137"/>
      <c r="F24" s="137"/>
      <c r="G24" s="138"/>
      <c r="H24" s="138"/>
      <c r="I24" s="138"/>
      <c r="J24" s="138"/>
    </row>
    <row r="25" spans="1:10" x14ac:dyDescent="0.35">
      <c r="A25" s="3" t="s">
        <v>195</v>
      </c>
      <c r="B25" s="137" t="s">
        <v>26</v>
      </c>
      <c r="C25" s="137"/>
      <c r="D25" s="137"/>
      <c r="E25" s="137"/>
      <c r="F25" s="137"/>
      <c r="G25" s="130" t="s">
        <v>163</v>
      </c>
      <c r="H25" s="130"/>
      <c r="I25" s="130"/>
      <c r="J25" s="130"/>
    </row>
    <row r="26" spans="1:10" x14ac:dyDescent="0.35">
      <c r="A26" s="3" t="s">
        <v>196</v>
      </c>
      <c r="B26" s="137" t="s">
        <v>27</v>
      </c>
      <c r="C26" s="137"/>
      <c r="D26" s="137"/>
      <c r="E26" s="137"/>
      <c r="F26" s="137"/>
      <c r="G26" s="140">
        <v>44927</v>
      </c>
      <c r="H26" s="140"/>
      <c r="I26" s="140"/>
      <c r="J26" s="140"/>
    </row>
    <row r="27" spans="1:10" x14ac:dyDescent="0.35">
      <c r="A27" s="141" t="s">
        <v>28</v>
      </c>
      <c r="B27" s="141"/>
      <c r="C27" s="141"/>
      <c r="D27" s="141"/>
      <c r="E27" s="141"/>
      <c r="F27" s="141"/>
      <c r="G27" s="141"/>
      <c r="H27" s="141"/>
      <c r="I27" s="141"/>
      <c r="J27" s="141"/>
    </row>
    <row r="28" spans="1:10" x14ac:dyDescent="0.35">
      <c r="A28" s="131" t="s">
        <v>29</v>
      </c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10" x14ac:dyDescent="0.35">
      <c r="A29" s="131" t="s">
        <v>490</v>
      </c>
      <c r="B29" s="131"/>
      <c r="C29" s="131"/>
      <c r="D29" s="131"/>
      <c r="E29" s="131"/>
      <c r="F29" s="131"/>
      <c r="G29" s="131"/>
      <c r="H29" s="131"/>
      <c r="I29" s="131"/>
      <c r="J29" s="131"/>
    </row>
    <row r="30" spans="1:10" x14ac:dyDescent="0.35">
      <c r="A30" s="1"/>
      <c r="B30" s="132"/>
      <c r="C30" s="132"/>
      <c r="D30" s="132"/>
      <c r="E30" s="132"/>
      <c r="F30" s="132"/>
      <c r="G30" s="132"/>
      <c r="H30" s="132"/>
      <c r="I30" s="132"/>
      <c r="J30" s="132"/>
    </row>
    <row r="31" spans="1:10" x14ac:dyDescent="0.35">
      <c r="A31" s="119" t="s">
        <v>30</v>
      </c>
      <c r="B31" s="119"/>
      <c r="C31" s="119"/>
      <c r="D31" s="119"/>
      <c r="E31" s="119"/>
      <c r="F31" s="119"/>
      <c r="G31" s="119"/>
      <c r="H31" s="119"/>
      <c r="I31" s="119"/>
      <c r="J31" s="119"/>
    </row>
    <row r="32" spans="1:10" x14ac:dyDescent="0.35">
      <c r="A32" s="1"/>
      <c r="B32" s="139"/>
      <c r="C32" s="139"/>
      <c r="D32" s="139"/>
      <c r="E32" s="139"/>
      <c r="F32" s="139"/>
      <c r="G32" s="139"/>
      <c r="H32" s="139"/>
      <c r="I32" s="139"/>
      <c r="J32" s="139"/>
    </row>
    <row r="33" spans="1:10" x14ac:dyDescent="0.35">
      <c r="A33" s="3">
        <v>1</v>
      </c>
      <c r="B33" s="103" t="s">
        <v>31</v>
      </c>
      <c r="C33" s="103"/>
      <c r="D33" s="103"/>
      <c r="E33" s="103"/>
      <c r="F33" s="103"/>
      <c r="G33" s="130" t="s">
        <v>32</v>
      </c>
      <c r="H33" s="130"/>
      <c r="I33" s="130"/>
      <c r="J33" s="130"/>
    </row>
    <row r="34" spans="1:10" x14ac:dyDescent="0.35">
      <c r="A34" s="4" t="s">
        <v>6</v>
      </c>
      <c r="B34" s="137" t="s">
        <v>33</v>
      </c>
      <c r="C34" s="137"/>
      <c r="D34" s="137"/>
      <c r="E34" s="137"/>
      <c r="F34" s="137"/>
      <c r="G34" s="100">
        <f>G24</f>
        <v>0</v>
      </c>
      <c r="H34" s="100"/>
      <c r="I34" s="100"/>
      <c r="J34" s="100"/>
    </row>
    <row r="35" spans="1:10" x14ac:dyDescent="0.35">
      <c r="A35" s="4" t="s">
        <v>8</v>
      </c>
      <c r="B35" s="137" t="s">
        <v>34</v>
      </c>
      <c r="C35" s="137"/>
      <c r="D35" s="137"/>
      <c r="E35" s="137"/>
      <c r="F35" s="137"/>
      <c r="G35" s="100">
        <f>G34*30%</f>
        <v>0</v>
      </c>
      <c r="H35" s="100"/>
      <c r="I35" s="100"/>
      <c r="J35" s="100"/>
    </row>
    <row r="36" spans="1:10" x14ac:dyDescent="0.35">
      <c r="A36" s="4" t="s">
        <v>11</v>
      </c>
      <c r="B36" s="142" t="s">
        <v>35</v>
      </c>
      <c r="C36" s="143"/>
      <c r="D36" s="143"/>
      <c r="E36" s="143"/>
      <c r="F36" s="144"/>
      <c r="G36" s="145">
        <v>0</v>
      </c>
      <c r="H36" s="146"/>
      <c r="I36" s="146"/>
      <c r="J36" s="147"/>
    </row>
    <row r="37" spans="1:10" x14ac:dyDescent="0.35">
      <c r="A37" s="4" t="s">
        <v>13</v>
      </c>
      <c r="B37" s="148" t="s">
        <v>36</v>
      </c>
      <c r="C37" s="148"/>
      <c r="D37" s="148"/>
      <c r="E37" s="148"/>
      <c r="F37" s="148"/>
      <c r="G37" s="100">
        <v>0</v>
      </c>
      <c r="H37" s="100"/>
      <c r="I37" s="100"/>
      <c r="J37" s="100"/>
    </row>
    <row r="38" spans="1:10" x14ac:dyDescent="0.35">
      <c r="A38" s="103" t="s">
        <v>216</v>
      </c>
      <c r="B38" s="103"/>
      <c r="C38" s="103"/>
      <c r="D38" s="103"/>
      <c r="E38" s="103"/>
      <c r="F38" s="103"/>
      <c r="G38" s="102">
        <f>SUM(G34:J37)</f>
        <v>0</v>
      </c>
      <c r="H38" s="102"/>
      <c r="I38" s="102"/>
      <c r="J38" s="102"/>
    </row>
    <row r="39" spans="1:10" x14ac:dyDescent="0.35">
      <c r="A39" s="37" t="s">
        <v>58</v>
      </c>
      <c r="B39" s="142" t="s">
        <v>221</v>
      </c>
      <c r="C39" s="143"/>
      <c r="D39" s="143"/>
      <c r="E39" s="143"/>
      <c r="F39" s="144"/>
      <c r="G39" s="145">
        <f>(G34+G35)/220*22*1.6</f>
        <v>0</v>
      </c>
      <c r="H39" s="146"/>
      <c r="I39" s="146"/>
      <c r="J39" s="147"/>
    </row>
    <row r="40" spans="1:10" x14ac:dyDescent="0.35">
      <c r="A40" s="243" t="s">
        <v>37</v>
      </c>
      <c r="B40" s="244"/>
      <c r="C40" s="244"/>
      <c r="D40" s="244"/>
      <c r="E40" s="244"/>
      <c r="F40" s="245"/>
      <c r="G40" s="246">
        <f>G38+G39</f>
        <v>0</v>
      </c>
      <c r="H40" s="247"/>
      <c r="I40" s="247"/>
      <c r="J40" s="248"/>
    </row>
    <row r="41" spans="1:10" x14ac:dyDescent="0.35">
      <c r="A41" s="152" t="s">
        <v>38</v>
      </c>
      <c r="B41" s="152"/>
      <c r="C41" s="152"/>
      <c r="D41" s="152"/>
      <c r="E41" s="152"/>
      <c r="F41" s="152"/>
      <c r="G41" s="152"/>
      <c r="H41" s="152"/>
      <c r="I41" s="152"/>
      <c r="J41" s="152"/>
    </row>
    <row r="42" spans="1:10" ht="14.5" customHeight="1" x14ac:dyDescent="0.35">
      <c r="A42" s="153" t="s">
        <v>477</v>
      </c>
      <c r="B42" s="153"/>
      <c r="C42" s="153"/>
      <c r="D42" s="153"/>
      <c r="E42" s="153"/>
      <c r="F42" s="153"/>
      <c r="G42" s="153"/>
      <c r="H42" s="153"/>
      <c r="I42" s="153"/>
      <c r="J42" s="153"/>
    </row>
    <row r="43" spans="1:10" ht="14.5" customHeight="1" x14ac:dyDescent="0.35">
      <c r="A43" s="153" t="s">
        <v>39</v>
      </c>
      <c r="B43" s="153"/>
      <c r="C43" s="153"/>
      <c r="D43" s="153"/>
      <c r="E43" s="153"/>
      <c r="F43" s="153"/>
      <c r="G43" s="153"/>
      <c r="H43" s="153"/>
      <c r="I43" s="153"/>
      <c r="J43" s="153"/>
    </row>
    <row r="44" spans="1:10" ht="29.5" customHeight="1" x14ac:dyDescent="0.35">
      <c r="A44" s="249" t="s">
        <v>491</v>
      </c>
      <c r="B44" s="249"/>
      <c r="C44" s="249"/>
      <c r="D44" s="249"/>
      <c r="E44" s="249"/>
      <c r="F44" s="249"/>
      <c r="G44" s="249"/>
      <c r="H44" s="249"/>
      <c r="I44" s="249"/>
      <c r="J44" s="249"/>
    </row>
    <row r="45" spans="1:10" ht="29" customHeight="1" x14ac:dyDescent="0.35">
      <c r="A45" s="154" t="s">
        <v>500</v>
      </c>
      <c r="B45" s="154"/>
      <c r="C45" s="154"/>
      <c r="D45" s="154"/>
      <c r="E45" s="154"/>
      <c r="F45" s="154"/>
      <c r="G45" s="154"/>
      <c r="H45" s="154"/>
      <c r="I45" s="154"/>
      <c r="J45" s="154"/>
    </row>
    <row r="46" spans="1:10" x14ac:dyDescent="0.35">
      <c r="A46" s="1"/>
      <c r="B46" s="132"/>
      <c r="C46" s="132"/>
      <c r="D46" s="132"/>
      <c r="E46" s="132"/>
      <c r="F46" s="132"/>
      <c r="G46" s="132"/>
      <c r="H46" s="132"/>
      <c r="I46" s="132"/>
      <c r="J46" s="132"/>
    </row>
    <row r="47" spans="1:10" x14ac:dyDescent="0.35">
      <c r="A47" s="119" t="s">
        <v>40</v>
      </c>
      <c r="B47" s="119"/>
      <c r="C47" s="119"/>
      <c r="D47" s="119"/>
      <c r="E47" s="119"/>
      <c r="F47" s="119"/>
      <c r="G47" s="119"/>
      <c r="H47" s="119"/>
      <c r="I47" s="119"/>
      <c r="J47" s="119"/>
    </row>
    <row r="48" spans="1:10" x14ac:dyDescent="0.35">
      <c r="A48" s="1"/>
      <c r="B48" s="132"/>
      <c r="C48" s="132"/>
      <c r="D48" s="132"/>
      <c r="E48" s="132"/>
      <c r="F48" s="132"/>
      <c r="G48" s="132"/>
      <c r="H48" s="132"/>
      <c r="I48" s="132"/>
      <c r="J48" s="132"/>
    </row>
    <row r="49" spans="1:10" x14ac:dyDescent="0.35">
      <c r="A49" s="149" t="s">
        <v>41</v>
      </c>
      <c r="B49" s="149"/>
      <c r="C49" s="149"/>
      <c r="D49" s="149"/>
      <c r="E49" s="149"/>
      <c r="F49" s="149"/>
      <c r="G49" s="149"/>
      <c r="H49" s="149"/>
      <c r="I49" s="149"/>
      <c r="J49" s="149"/>
    </row>
    <row r="50" spans="1:10" x14ac:dyDescent="0.35">
      <c r="A50" s="150" t="s">
        <v>42</v>
      </c>
      <c r="B50" s="150"/>
      <c r="C50" s="150"/>
      <c r="D50" s="150"/>
      <c r="E50" s="150"/>
      <c r="F50" s="150"/>
      <c r="G50" s="151">
        <f>G38</f>
        <v>0</v>
      </c>
      <c r="H50" s="151"/>
      <c r="I50" s="151"/>
      <c r="J50" s="151"/>
    </row>
    <row r="51" spans="1:10" x14ac:dyDescent="0.35">
      <c r="A51" s="1"/>
      <c r="B51" s="139"/>
      <c r="C51" s="139"/>
      <c r="D51" s="139"/>
      <c r="E51" s="139"/>
      <c r="F51" s="139"/>
      <c r="G51" s="139"/>
      <c r="H51" s="139"/>
      <c r="I51" s="139"/>
      <c r="J51" s="139"/>
    </row>
    <row r="52" spans="1:10" x14ac:dyDescent="0.35">
      <c r="A52" s="3" t="s">
        <v>43</v>
      </c>
      <c r="B52" s="103" t="s">
        <v>44</v>
      </c>
      <c r="C52" s="103"/>
      <c r="D52" s="103"/>
      <c r="E52" s="103"/>
      <c r="F52" s="103"/>
      <c r="G52" s="103" t="s">
        <v>45</v>
      </c>
      <c r="H52" s="103"/>
      <c r="I52" s="103" t="s">
        <v>32</v>
      </c>
      <c r="J52" s="103"/>
    </row>
    <row r="53" spans="1:10" x14ac:dyDescent="0.35">
      <c r="A53" s="4" t="s">
        <v>6</v>
      </c>
      <c r="B53" s="137" t="s">
        <v>46</v>
      </c>
      <c r="C53" s="137"/>
      <c r="D53" s="137"/>
      <c r="E53" s="137"/>
      <c r="F53" s="137"/>
      <c r="G53" s="155">
        <v>8.3299999999999999E-2</v>
      </c>
      <c r="H53" s="155"/>
      <c r="I53" s="156">
        <f>G50*G53</f>
        <v>0</v>
      </c>
      <c r="J53" s="156"/>
    </row>
    <row r="54" spans="1:10" x14ac:dyDescent="0.35">
      <c r="A54" s="4" t="s">
        <v>8</v>
      </c>
      <c r="B54" s="137" t="s">
        <v>167</v>
      </c>
      <c r="C54" s="137"/>
      <c r="D54" s="137"/>
      <c r="E54" s="137"/>
      <c r="F54" s="137"/>
      <c r="G54" s="157">
        <v>2.7799999999999998E-2</v>
      </c>
      <c r="H54" s="157"/>
      <c r="I54" s="156">
        <f>G50*G54</f>
        <v>0</v>
      </c>
      <c r="J54" s="156"/>
    </row>
    <row r="55" spans="1:10" x14ac:dyDescent="0.35">
      <c r="A55" s="103" t="s">
        <v>37</v>
      </c>
      <c r="B55" s="103"/>
      <c r="C55" s="103"/>
      <c r="D55" s="103"/>
      <c r="E55" s="103"/>
      <c r="F55" s="103"/>
      <c r="G55" s="155">
        <f>SUM(G53:H54)</f>
        <v>0.1111</v>
      </c>
      <c r="H55" s="101"/>
      <c r="I55" s="164">
        <f>SUM(I53:J54)</f>
        <v>0</v>
      </c>
      <c r="J55" s="164"/>
    </row>
    <row r="56" spans="1:10" ht="28" customHeight="1" x14ac:dyDescent="0.35">
      <c r="A56" s="165" t="s">
        <v>47</v>
      </c>
      <c r="B56" s="165"/>
      <c r="C56" s="165"/>
      <c r="D56" s="165"/>
      <c r="E56" s="165"/>
      <c r="F56" s="165"/>
      <c r="G56" s="165"/>
      <c r="H56" s="165"/>
      <c r="I56" s="165"/>
      <c r="J56" s="165"/>
    </row>
    <row r="57" spans="1:10" x14ac:dyDescent="0.35">
      <c r="A57" s="166" t="s">
        <v>48</v>
      </c>
      <c r="B57" s="166"/>
      <c r="C57" s="166"/>
      <c r="D57" s="166"/>
      <c r="E57" s="166"/>
      <c r="F57" s="166"/>
      <c r="G57" s="166"/>
      <c r="H57" s="166"/>
      <c r="I57" s="166"/>
      <c r="J57" s="166"/>
    </row>
    <row r="58" spans="1:10" x14ac:dyDescent="0.35">
      <c r="A58" s="133" t="s">
        <v>49</v>
      </c>
      <c r="B58" s="133"/>
      <c r="C58" s="133"/>
      <c r="D58" s="133"/>
      <c r="E58" s="133"/>
      <c r="F58" s="133"/>
      <c r="G58" s="133"/>
      <c r="H58" s="133"/>
      <c r="I58" s="133"/>
      <c r="J58" s="133"/>
    </row>
    <row r="59" spans="1:10" x14ac:dyDescent="0.35">
      <c r="A59" s="132"/>
      <c r="B59" s="132"/>
      <c r="C59" s="132"/>
      <c r="D59" s="132"/>
      <c r="E59" s="132"/>
      <c r="F59" s="132"/>
      <c r="G59" s="132"/>
      <c r="H59" s="132"/>
      <c r="I59" s="132"/>
      <c r="J59" s="132"/>
    </row>
    <row r="60" spans="1:10" x14ac:dyDescent="0.35">
      <c r="A60" s="158" t="s">
        <v>50</v>
      </c>
      <c r="B60" s="158"/>
      <c r="C60" s="158"/>
      <c r="D60" s="158"/>
      <c r="E60" s="158"/>
      <c r="F60" s="158"/>
      <c r="G60" s="158"/>
      <c r="H60" s="158"/>
      <c r="I60" s="158"/>
      <c r="J60" s="158"/>
    </row>
    <row r="61" spans="1:10" x14ac:dyDescent="0.35">
      <c r="A61" s="159" t="s">
        <v>51</v>
      </c>
      <c r="B61" s="159"/>
      <c r="C61" s="159"/>
      <c r="D61" s="159"/>
      <c r="E61" s="159"/>
      <c r="F61" s="159"/>
      <c r="G61" s="160">
        <f>G40+I55</f>
        <v>0</v>
      </c>
      <c r="H61" s="160"/>
      <c r="I61" s="160"/>
      <c r="J61" s="160"/>
    </row>
    <row r="62" spans="1:10" x14ac:dyDescent="0.35">
      <c r="A62" s="161"/>
      <c r="B62" s="161"/>
      <c r="C62" s="161"/>
      <c r="D62" s="161"/>
      <c r="E62" s="161"/>
      <c r="F62" s="161"/>
      <c r="G62" s="161"/>
      <c r="H62" s="161"/>
      <c r="I62" s="161"/>
      <c r="J62" s="161"/>
    </row>
    <row r="63" spans="1:10" x14ac:dyDescent="0.35">
      <c r="A63" s="5" t="s">
        <v>52</v>
      </c>
      <c r="B63" s="162" t="s">
        <v>53</v>
      </c>
      <c r="C63" s="162"/>
      <c r="D63" s="162"/>
      <c r="E63" s="162"/>
      <c r="F63" s="162"/>
      <c r="G63" s="162" t="s">
        <v>45</v>
      </c>
      <c r="H63" s="162"/>
      <c r="I63" s="163" t="s">
        <v>32</v>
      </c>
      <c r="J63" s="163"/>
    </row>
    <row r="64" spans="1:10" x14ac:dyDescent="0.35">
      <c r="A64" s="4" t="s">
        <v>6</v>
      </c>
      <c r="B64" s="137" t="s">
        <v>54</v>
      </c>
      <c r="C64" s="137"/>
      <c r="D64" s="137"/>
      <c r="E64" s="137"/>
      <c r="F64" s="137"/>
      <c r="G64" s="155">
        <v>0.2</v>
      </c>
      <c r="H64" s="155"/>
      <c r="I64" s="170">
        <f>G61*G64</f>
        <v>0</v>
      </c>
      <c r="J64" s="170"/>
    </row>
    <row r="65" spans="1:10" x14ac:dyDescent="0.35">
      <c r="A65" s="4" t="s">
        <v>8</v>
      </c>
      <c r="B65" s="137" t="s">
        <v>55</v>
      </c>
      <c r="C65" s="137"/>
      <c r="D65" s="137"/>
      <c r="E65" s="137"/>
      <c r="F65" s="137"/>
      <c r="G65" s="155">
        <v>2.5000000000000001E-2</v>
      </c>
      <c r="H65" s="155"/>
      <c r="I65" s="170">
        <f>G61*G65</f>
        <v>0</v>
      </c>
      <c r="J65" s="170"/>
    </row>
    <row r="66" spans="1:10" x14ac:dyDescent="0.35">
      <c r="A66" s="4" t="s">
        <v>11</v>
      </c>
      <c r="B66" s="167" t="s">
        <v>56</v>
      </c>
      <c r="C66" s="167"/>
      <c r="D66" s="167"/>
      <c r="E66" s="167"/>
      <c r="F66" s="167"/>
      <c r="G66" s="168"/>
      <c r="H66" s="169"/>
      <c r="I66" s="170">
        <f>G61*G66</f>
        <v>0</v>
      </c>
      <c r="J66" s="170"/>
    </row>
    <row r="67" spans="1:10" x14ac:dyDescent="0.35">
      <c r="A67" s="4" t="s">
        <v>13</v>
      </c>
      <c r="B67" s="137" t="s">
        <v>57</v>
      </c>
      <c r="C67" s="137"/>
      <c r="D67" s="137"/>
      <c r="E67" s="137"/>
      <c r="F67" s="137"/>
      <c r="G67" s="155">
        <v>1.4999999999999999E-2</v>
      </c>
      <c r="H67" s="155"/>
      <c r="I67" s="170">
        <f>G61*G67</f>
        <v>0</v>
      </c>
      <c r="J67" s="170"/>
    </row>
    <row r="68" spans="1:10" x14ac:dyDescent="0.35">
      <c r="A68" s="4" t="s">
        <v>58</v>
      </c>
      <c r="B68" s="137" t="s">
        <v>59</v>
      </c>
      <c r="C68" s="137"/>
      <c r="D68" s="137"/>
      <c r="E68" s="137"/>
      <c r="F68" s="137"/>
      <c r="G68" s="155">
        <v>0.01</v>
      </c>
      <c r="H68" s="155"/>
      <c r="I68" s="170">
        <f>G61*G68</f>
        <v>0</v>
      </c>
      <c r="J68" s="170"/>
    </row>
    <row r="69" spans="1:10" x14ac:dyDescent="0.35">
      <c r="A69" s="4" t="s">
        <v>60</v>
      </c>
      <c r="B69" s="137" t="s">
        <v>61</v>
      </c>
      <c r="C69" s="137"/>
      <c r="D69" s="137"/>
      <c r="E69" s="137"/>
      <c r="F69" s="137"/>
      <c r="G69" s="155">
        <v>6.0000000000000001E-3</v>
      </c>
      <c r="H69" s="155"/>
      <c r="I69" s="170">
        <f>G61*G69</f>
        <v>0</v>
      </c>
      <c r="J69" s="170"/>
    </row>
    <row r="70" spans="1:10" x14ac:dyDescent="0.35">
      <c r="A70" s="4" t="s">
        <v>62</v>
      </c>
      <c r="B70" s="137" t="s">
        <v>63</v>
      </c>
      <c r="C70" s="137"/>
      <c r="D70" s="137"/>
      <c r="E70" s="137"/>
      <c r="F70" s="137"/>
      <c r="G70" s="155">
        <v>2E-3</v>
      </c>
      <c r="H70" s="155"/>
      <c r="I70" s="170">
        <f>G61*G70</f>
        <v>0</v>
      </c>
      <c r="J70" s="170"/>
    </row>
    <row r="71" spans="1:10" x14ac:dyDescent="0.35">
      <c r="A71" s="4" t="s">
        <v>64</v>
      </c>
      <c r="B71" s="137" t="s">
        <v>65</v>
      </c>
      <c r="C71" s="137"/>
      <c r="D71" s="137"/>
      <c r="E71" s="137"/>
      <c r="F71" s="137"/>
      <c r="G71" s="155">
        <v>0.08</v>
      </c>
      <c r="H71" s="155"/>
      <c r="I71" s="170">
        <f>G61*G71</f>
        <v>0</v>
      </c>
      <c r="J71" s="170"/>
    </row>
    <row r="72" spans="1:10" x14ac:dyDescent="0.35">
      <c r="A72" s="103" t="s">
        <v>66</v>
      </c>
      <c r="B72" s="103"/>
      <c r="C72" s="103"/>
      <c r="D72" s="103"/>
      <c r="E72" s="103"/>
      <c r="F72" s="103"/>
      <c r="G72" s="174">
        <f>SUM(G64:H71)</f>
        <v>0.33800000000000002</v>
      </c>
      <c r="H72" s="103"/>
      <c r="I72" s="175">
        <f>SUM(I64:J71)</f>
        <v>0</v>
      </c>
      <c r="J72" s="175"/>
    </row>
    <row r="73" spans="1:10" x14ac:dyDescent="0.35">
      <c r="A73" s="173" t="s">
        <v>67</v>
      </c>
      <c r="B73" s="173"/>
      <c r="C73" s="173"/>
      <c r="D73" s="173"/>
      <c r="E73" s="173"/>
      <c r="F73" s="173"/>
      <c r="G73" s="173"/>
      <c r="H73" s="173"/>
      <c r="I73" s="173"/>
      <c r="J73" s="173"/>
    </row>
    <row r="74" spans="1:10" x14ac:dyDescent="0.35">
      <c r="A74" s="173" t="s">
        <v>68</v>
      </c>
      <c r="B74" s="173"/>
      <c r="C74" s="173"/>
      <c r="D74" s="173"/>
      <c r="E74" s="173"/>
      <c r="F74" s="173"/>
      <c r="G74" s="173"/>
      <c r="H74" s="173"/>
      <c r="I74" s="173"/>
      <c r="J74" s="173"/>
    </row>
    <row r="75" spans="1:10" ht="29" customHeight="1" x14ac:dyDescent="0.35">
      <c r="A75" s="171" t="s">
        <v>69</v>
      </c>
      <c r="B75" s="171"/>
      <c r="C75" s="171"/>
      <c r="D75" s="171"/>
      <c r="E75" s="171"/>
      <c r="F75" s="171"/>
      <c r="G75" s="171"/>
      <c r="H75" s="171"/>
      <c r="I75" s="171"/>
      <c r="J75" s="171"/>
    </row>
    <row r="76" spans="1:10" ht="29" customHeight="1" x14ac:dyDescent="0.35">
      <c r="A76" s="171" t="s">
        <v>70</v>
      </c>
      <c r="B76" s="171"/>
      <c r="C76" s="171"/>
      <c r="D76" s="171"/>
      <c r="E76" s="171"/>
      <c r="F76" s="171"/>
      <c r="G76" s="171"/>
      <c r="H76" s="171"/>
      <c r="I76" s="171"/>
      <c r="J76" s="171"/>
    </row>
    <row r="77" spans="1:10" x14ac:dyDescent="0.35">
      <c r="A77" s="172" t="s">
        <v>492</v>
      </c>
      <c r="B77" s="172"/>
      <c r="C77" s="172"/>
      <c r="D77" s="172"/>
      <c r="E77" s="172"/>
      <c r="F77" s="172"/>
      <c r="G77" s="172"/>
      <c r="H77" s="172"/>
      <c r="I77" s="172"/>
      <c r="J77" s="172"/>
    </row>
    <row r="78" spans="1:10" x14ac:dyDescent="0.35">
      <c r="A78" s="173" t="s">
        <v>493</v>
      </c>
      <c r="B78" s="173"/>
      <c r="C78" s="173"/>
      <c r="D78" s="173"/>
      <c r="E78" s="173"/>
      <c r="F78" s="173"/>
      <c r="G78" s="173"/>
      <c r="H78" s="173"/>
      <c r="I78" s="173"/>
      <c r="J78" s="173"/>
    </row>
    <row r="79" spans="1:10" x14ac:dyDescent="0.35">
      <c r="A79" s="173" t="s">
        <v>494</v>
      </c>
      <c r="B79" s="173"/>
      <c r="C79" s="173"/>
      <c r="D79" s="173"/>
      <c r="E79" s="173"/>
      <c r="F79" s="173"/>
      <c r="G79" s="173"/>
      <c r="H79" s="173"/>
      <c r="I79" s="173"/>
      <c r="J79" s="173"/>
    </row>
    <row r="80" spans="1:10" x14ac:dyDescent="0.35">
      <c r="A80" s="173" t="s">
        <v>495</v>
      </c>
      <c r="B80" s="173"/>
      <c r="C80" s="173"/>
      <c r="D80" s="173"/>
      <c r="E80" s="173"/>
      <c r="F80" s="173"/>
      <c r="G80" s="173"/>
      <c r="H80" s="173"/>
      <c r="I80" s="173"/>
      <c r="J80" s="173"/>
    </row>
    <row r="81" spans="1:10" x14ac:dyDescent="0.35">
      <c r="A81" s="173" t="s">
        <v>496</v>
      </c>
      <c r="B81" s="173"/>
      <c r="C81" s="173"/>
      <c r="D81" s="173"/>
      <c r="E81" s="173"/>
      <c r="F81" s="173"/>
      <c r="G81" s="173"/>
      <c r="H81" s="173"/>
      <c r="I81" s="173"/>
      <c r="J81" s="173"/>
    </row>
    <row r="82" spans="1:10" ht="28" customHeight="1" x14ac:dyDescent="0.35">
      <c r="A82" s="171" t="s">
        <v>497</v>
      </c>
      <c r="B82" s="171"/>
      <c r="C82" s="171"/>
      <c r="D82" s="171"/>
      <c r="E82" s="171"/>
      <c r="F82" s="171"/>
      <c r="G82" s="171"/>
      <c r="H82" s="171"/>
      <c r="I82" s="171"/>
      <c r="J82" s="171"/>
    </row>
    <row r="83" spans="1:10" x14ac:dyDescent="0.35">
      <c r="A83" s="1"/>
      <c r="B83" s="1"/>
      <c r="C83" s="1"/>
      <c r="D83" s="1"/>
      <c r="E83" s="1"/>
      <c r="F83" s="1"/>
      <c r="G83" s="1"/>
      <c r="H83" s="1"/>
      <c r="I83" s="1"/>
      <c r="J83" s="1"/>
    </row>
    <row r="84" spans="1:10" x14ac:dyDescent="0.35">
      <c r="A84" s="149" t="s">
        <v>71</v>
      </c>
      <c r="B84" s="149"/>
      <c r="C84" s="149"/>
      <c r="D84" s="149"/>
      <c r="E84" s="149"/>
      <c r="F84" s="149"/>
      <c r="G84" s="149"/>
      <c r="H84" s="149"/>
      <c r="I84" s="149"/>
      <c r="J84" s="149"/>
    </row>
    <row r="85" spans="1:10" x14ac:dyDescent="0.35">
      <c r="A85" s="1"/>
      <c r="B85" s="139"/>
      <c r="C85" s="139"/>
      <c r="D85" s="139"/>
      <c r="E85" s="139"/>
      <c r="F85" s="139"/>
      <c r="G85" s="139"/>
      <c r="H85" s="139"/>
      <c r="I85" s="139"/>
      <c r="J85" s="139"/>
    </row>
    <row r="86" spans="1:10" x14ac:dyDescent="0.35">
      <c r="A86" s="13" t="s">
        <v>72</v>
      </c>
      <c r="B86" s="176" t="s">
        <v>73</v>
      </c>
      <c r="C86" s="176"/>
      <c r="D86" s="176"/>
      <c r="E86" s="176"/>
      <c r="F86" s="176"/>
      <c r="G86" s="176" t="s">
        <v>32</v>
      </c>
      <c r="H86" s="176"/>
      <c r="I86" s="176"/>
      <c r="J86" s="176"/>
    </row>
    <row r="87" spans="1:10" x14ac:dyDescent="0.35">
      <c r="A87" s="14" t="s">
        <v>6</v>
      </c>
      <c r="B87" s="177" t="s">
        <v>74</v>
      </c>
      <c r="C87" s="177"/>
      <c r="D87" s="177"/>
      <c r="E87" s="177"/>
      <c r="F87" s="177"/>
      <c r="G87" s="178">
        <v>0</v>
      </c>
      <c r="H87" s="178"/>
      <c r="I87" s="178"/>
      <c r="J87" s="178"/>
    </row>
    <row r="88" spans="1:10" x14ac:dyDescent="0.35">
      <c r="A88" s="14" t="s">
        <v>8</v>
      </c>
      <c r="B88" s="177" t="s">
        <v>75</v>
      </c>
      <c r="C88" s="177"/>
      <c r="D88" s="177"/>
      <c r="E88" s="177"/>
      <c r="F88" s="177"/>
      <c r="G88" s="178">
        <v>0</v>
      </c>
      <c r="H88" s="178"/>
      <c r="I88" s="178"/>
      <c r="J88" s="178"/>
    </row>
    <row r="89" spans="1:10" x14ac:dyDescent="0.35">
      <c r="A89" s="14" t="s">
        <v>11</v>
      </c>
      <c r="B89" s="122" t="s">
        <v>168</v>
      </c>
      <c r="C89" s="123"/>
      <c r="D89" s="123"/>
      <c r="E89" s="123"/>
      <c r="F89" s="124"/>
      <c r="G89" s="125">
        <v>0</v>
      </c>
      <c r="H89" s="126"/>
      <c r="I89" s="126"/>
      <c r="J89" s="127"/>
    </row>
    <row r="90" spans="1:10" x14ac:dyDescent="0.35">
      <c r="A90" s="14" t="s">
        <v>13</v>
      </c>
      <c r="B90" s="177" t="s">
        <v>165</v>
      </c>
      <c r="C90" s="177"/>
      <c r="D90" s="177"/>
      <c r="E90" s="177"/>
      <c r="F90" s="177"/>
      <c r="G90" s="178">
        <v>0</v>
      </c>
      <c r="H90" s="178"/>
      <c r="I90" s="178"/>
      <c r="J90" s="178"/>
    </row>
    <row r="91" spans="1:10" x14ac:dyDescent="0.35">
      <c r="A91" s="14" t="s">
        <v>58</v>
      </c>
      <c r="B91" s="177" t="s">
        <v>76</v>
      </c>
      <c r="C91" s="177"/>
      <c r="D91" s="177"/>
      <c r="E91" s="177"/>
      <c r="F91" s="177"/>
      <c r="G91" s="178">
        <v>0</v>
      </c>
      <c r="H91" s="178"/>
      <c r="I91" s="178"/>
      <c r="J91" s="178"/>
    </row>
    <row r="92" spans="1:10" x14ac:dyDescent="0.35">
      <c r="A92" s="14" t="s">
        <v>60</v>
      </c>
      <c r="B92" s="177" t="s">
        <v>77</v>
      </c>
      <c r="C92" s="177"/>
      <c r="D92" s="177"/>
      <c r="E92" s="177"/>
      <c r="F92" s="177"/>
      <c r="G92" s="178">
        <v>0</v>
      </c>
      <c r="H92" s="178"/>
      <c r="I92" s="178"/>
      <c r="J92" s="178"/>
    </row>
    <row r="93" spans="1:10" x14ac:dyDescent="0.35">
      <c r="A93" s="14" t="s">
        <v>62</v>
      </c>
      <c r="B93" s="177" t="s">
        <v>166</v>
      </c>
      <c r="C93" s="177"/>
      <c r="D93" s="177"/>
      <c r="E93" s="177"/>
      <c r="F93" s="177"/>
      <c r="G93" s="178">
        <v>0</v>
      </c>
      <c r="H93" s="178"/>
      <c r="I93" s="178"/>
      <c r="J93" s="178"/>
    </row>
    <row r="94" spans="1:10" x14ac:dyDescent="0.35">
      <c r="A94" s="4" t="s">
        <v>64</v>
      </c>
      <c r="B94" s="137" t="s">
        <v>36</v>
      </c>
      <c r="C94" s="137"/>
      <c r="D94" s="137"/>
      <c r="E94" s="137"/>
      <c r="F94" s="137"/>
      <c r="G94" s="100">
        <v>0</v>
      </c>
      <c r="H94" s="100"/>
      <c r="I94" s="100"/>
      <c r="J94" s="100"/>
    </row>
    <row r="95" spans="1:10" x14ac:dyDescent="0.35">
      <c r="A95" s="103" t="s">
        <v>37</v>
      </c>
      <c r="B95" s="103"/>
      <c r="C95" s="103"/>
      <c r="D95" s="103"/>
      <c r="E95" s="103"/>
      <c r="F95" s="103"/>
      <c r="G95" s="102">
        <f>SUM(G87:J94)</f>
        <v>0</v>
      </c>
      <c r="H95" s="102"/>
      <c r="I95" s="102"/>
      <c r="J95" s="102"/>
    </row>
    <row r="96" spans="1:10" x14ac:dyDescent="0.35">
      <c r="A96" s="141" t="s">
        <v>78</v>
      </c>
      <c r="B96" s="141"/>
      <c r="C96" s="141"/>
      <c r="D96" s="141"/>
      <c r="E96" s="141"/>
      <c r="F96" s="141"/>
      <c r="G96" s="141"/>
      <c r="H96" s="141"/>
      <c r="I96" s="141"/>
      <c r="J96" s="141"/>
    </row>
    <row r="97" spans="1:10" x14ac:dyDescent="0.35">
      <c r="A97" s="131" t="s">
        <v>79</v>
      </c>
      <c r="B97" s="131"/>
      <c r="C97" s="131"/>
      <c r="D97" s="131"/>
      <c r="E97" s="131"/>
      <c r="F97" s="131"/>
      <c r="G97" s="131"/>
      <c r="H97" s="131"/>
      <c r="I97" s="131"/>
      <c r="J97" s="131"/>
    </row>
    <row r="98" spans="1:10" ht="28" customHeight="1" x14ac:dyDescent="0.35">
      <c r="A98" s="165" t="s">
        <v>502</v>
      </c>
      <c r="B98" s="165"/>
      <c r="C98" s="165"/>
      <c r="D98" s="165"/>
      <c r="E98" s="165"/>
      <c r="F98" s="165"/>
      <c r="G98" s="165"/>
      <c r="H98" s="165"/>
      <c r="I98" s="165"/>
      <c r="J98" s="165"/>
    </row>
    <row r="99" spans="1:10" x14ac:dyDescent="0.35">
      <c r="A99" s="171" t="s">
        <v>503</v>
      </c>
      <c r="B99" s="171"/>
      <c r="C99" s="171"/>
      <c r="D99" s="171"/>
      <c r="E99" s="171"/>
      <c r="F99" s="171"/>
      <c r="G99" s="171"/>
      <c r="H99" s="171"/>
      <c r="I99" s="171"/>
      <c r="J99" s="171"/>
    </row>
    <row r="100" spans="1:10" x14ac:dyDescent="0.35">
      <c r="A100" s="180"/>
      <c r="B100" s="180"/>
      <c r="C100" s="180"/>
      <c r="D100" s="180"/>
      <c r="E100" s="180"/>
      <c r="F100" s="180"/>
      <c r="G100" s="180"/>
      <c r="H100" s="180"/>
      <c r="I100" s="180"/>
      <c r="J100" s="180"/>
    </row>
    <row r="101" spans="1:10" x14ac:dyDescent="0.35">
      <c r="A101" s="149" t="s">
        <v>80</v>
      </c>
      <c r="B101" s="149"/>
      <c r="C101" s="149"/>
      <c r="D101" s="149"/>
      <c r="E101" s="149"/>
      <c r="F101" s="149"/>
      <c r="G101" s="149"/>
      <c r="H101" s="149"/>
      <c r="I101" s="149"/>
      <c r="J101" s="149"/>
    </row>
    <row r="102" spans="1:10" x14ac:dyDescent="0.35">
      <c r="A102" s="179"/>
      <c r="B102" s="179"/>
      <c r="C102" s="179"/>
      <c r="D102" s="179"/>
      <c r="E102" s="179"/>
      <c r="F102" s="179"/>
      <c r="G102" s="179"/>
      <c r="H102" s="179"/>
      <c r="I102" s="179"/>
      <c r="J102" s="179"/>
    </row>
    <row r="103" spans="1:10" x14ac:dyDescent="0.35">
      <c r="A103" s="3">
        <v>2</v>
      </c>
      <c r="B103" s="103" t="s">
        <v>81</v>
      </c>
      <c r="C103" s="103"/>
      <c r="D103" s="103"/>
      <c r="E103" s="103"/>
      <c r="F103" s="103"/>
      <c r="G103" s="103" t="s">
        <v>32</v>
      </c>
      <c r="H103" s="103"/>
      <c r="I103" s="103"/>
      <c r="J103" s="103"/>
    </row>
    <row r="104" spans="1:10" x14ac:dyDescent="0.35">
      <c r="A104" s="4" t="s">
        <v>43</v>
      </c>
      <c r="B104" s="137" t="s">
        <v>44</v>
      </c>
      <c r="C104" s="137"/>
      <c r="D104" s="137"/>
      <c r="E104" s="137"/>
      <c r="F104" s="137"/>
      <c r="G104" s="100">
        <f>I55</f>
        <v>0</v>
      </c>
      <c r="H104" s="100"/>
      <c r="I104" s="100"/>
      <c r="J104" s="100"/>
    </row>
    <row r="105" spans="1:10" x14ac:dyDescent="0.35">
      <c r="A105" s="4" t="s">
        <v>52</v>
      </c>
      <c r="B105" s="137" t="s">
        <v>53</v>
      </c>
      <c r="C105" s="137"/>
      <c r="D105" s="137"/>
      <c r="E105" s="137"/>
      <c r="F105" s="137"/>
      <c r="G105" s="100">
        <f>I72</f>
        <v>0</v>
      </c>
      <c r="H105" s="100"/>
      <c r="I105" s="100"/>
      <c r="J105" s="100"/>
    </row>
    <row r="106" spans="1:10" x14ac:dyDescent="0.35">
      <c r="A106" s="4" t="s">
        <v>72</v>
      </c>
      <c r="B106" s="137" t="s">
        <v>73</v>
      </c>
      <c r="C106" s="137"/>
      <c r="D106" s="137"/>
      <c r="E106" s="137"/>
      <c r="F106" s="137"/>
      <c r="G106" s="100">
        <f>G95</f>
        <v>0</v>
      </c>
      <c r="H106" s="100"/>
      <c r="I106" s="100"/>
      <c r="J106" s="100"/>
    </row>
    <row r="107" spans="1:10" x14ac:dyDescent="0.35">
      <c r="A107" s="103" t="s">
        <v>37</v>
      </c>
      <c r="B107" s="103"/>
      <c r="C107" s="103"/>
      <c r="D107" s="103"/>
      <c r="E107" s="103"/>
      <c r="F107" s="103"/>
      <c r="G107" s="102">
        <f>SUM(G104:J106)</f>
        <v>0</v>
      </c>
      <c r="H107" s="102"/>
      <c r="I107" s="102"/>
      <c r="J107" s="102"/>
    </row>
    <row r="108" spans="1:10" x14ac:dyDescent="0.35">
      <c r="A108" s="184"/>
      <c r="B108" s="184"/>
      <c r="C108" s="184"/>
      <c r="D108" s="184"/>
      <c r="E108" s="184"/>
      <c r="F108" s="184"/>
      <c r="G108" s="184"/>
      <c r="H108" s="184"/>
      <c r="I108" s="184"/>
      <c r="J108" s="184"/>
    </row>
    <row r="109" spans="1:10" x14ac:dyDescent="0.35">
      <c r="A109" s="136"/>
      <c r="B109" s="136"/>
      <c r="C109" s="136"/>
      <c r="D109" s="136"/>
      <c r="E109" s="136"/>
      <c r="F109" s="136"/>
      <c r="G109" s="136"/>
      <c r="H109" s="136"/>
      <c r="I109" s="136"/>
      <c r="J109" s="136"/>
    </row>
    <row r="110" spans="1:10" x14ac:dyDescent="0.35">
      <c r="A110" s="119" t="s">
        <v>82</v>
      </c>
      <c r="B110" s="119"/>
      <c r="C110" s="119"/>
      <c r="D110" s="119"/>
      <c r="E110" s="119"/>
      <c r="F110" s="119"/>
      <c r="G110" s="119"/>
      <c r="H110" s="119"/>
      <c r="I110" s="119"/>
      <c r="J110" s="119"/>
    </row>
    <row r="111" spans="1:10" x14ac:dyDescent="0.35">
      <c r="A111" s="186" t="s">
        <v>83</v>
      </c>
      <c r="B111" s="186"/>
      <c r="C111" s="186"/>
      <c r="D111" s="186"/>
      <c r="E111" s="186"/>
      <c r="F111" s="186"/>
      <c r="G111" s="187">
        <f>G38</f>
        <v>0</v>
      </c>
      <c r="H111" s="187"/>
      <c r="I111" s="187"/>
      <c r="J111" s="187"/>
    </row>
    <row r="112" spans="1:10" x14ac:dyDescent="0.35">
      <c r="A112" s="185"/>
      <c r="B112" s="185"/>
      <c r="C112" s="185"/>
      <c r="D112" s="185"/>
      <c r="E112" s="185"/>
      <c r="F112" s="185"/>
      <c r="G112" s="139"/>
      <c r="H112" s="139"/>
      <c r="I112" s="139"/>
      <c r="J112" s="139"/>
    </row>
    <row r="113" spans="1:10" x14ac:dyDescent="0.35">
      <c r="A113" s="3">
        <v>3</v>
      </c>
      <c r="B113" s="103" t="s">
        <v>84</v>
      </c>
      <c r="C113" s="103"/>
      <c r="D113" s="103"/>
      <c r="E113" s="103"/>
      <c r="F113" s="103"/>
      <c r="G113" s="174" t="s">
        <v>45</v>
      </c>
      <c r="H113" s="174"/>
      <c r="I113" s="103" t="s">
        <v>32</v>
      </c>
      <c r="J113" s="103"/>
    </row>
    <row r="114" spans="1:10" x14ac:dyDescent="0.35">
      <c r="A114" s="4" t="s">
        <v>6</v>
      </c>
      <c r="B114" s="129" t="s">
        <v>85</v>
      </c>
      <c r="C114" s="129"/>
      <c r="D114" s="129"/>
      <c r="E114" s="129"/>
      <c r="F114" s="129"/>
      <c r="G114" s="157">
        <f>(1/12)*0.05</f>
        <v>4.1666666666666666E-3</v>
      </c>
      <c r="H114" s="157"/>
      <c r="I114" s="170">
        <f>G111*G114</f>
        <v>0</v>
      </c>
      <c r="J114" s="170"/>
    </row>
    <row r="115" spans="1:10" x14ac:dyDescent="0.35">
      <c r="A115" s="4" t="s">
        <v>8</v>
      </c>
      <c r="B115" s="129" t="s">
        <v>86</v>
      </c>
      <c r="C115" s="129"/>
      <c r="D115" s="129"/>
      <c r="E115" s="129"/>
      <c r="F115" s="129"/>
      <c r="G115" s="157">
        <f>G114*0.08</f>
        <v>3.3333333333333332E-4</v>
      </c>
      <c r="H115" s="157"/>
      <c r="I115" s="181">
        <f>G111*G115</f>
        <v>0</v>
      </c>
      <c r="J115" s="181"/>
    </row>
    <row r="116" spans="1:10" x14ac:dyDescent="0.35">
      <c r="A116" s="4" t="s">
        <v>11</v>
      </c>
      <c r="B116" s="129" t="s">
        <v>87</v>
      </c>
      <c r="C116" s="129"/>
      <c r="D116" s="129"/>
      <c r="E116" s="129"/>
      <c r="F116" s="129"/>
      <c r="G116" s="157">
        <f>(1+2/12+(1/3*1/12))*0.08*0.4*0.9</f>
        <v>3.4400000000000007E-2</v>
      </c>
      <c r="H116" s="157"/>
      <c r="I116" s="182">
        <f>G111*G116</f>
        <v>0</v>
      </c>
      <c r="J116" s="183"/>
    </row>
    <row r="117" spans="1:10" x14ac:dyDescent="0.35">
      <c r="A117" s="4" t="s">
        <v>13</v>
      </c>
      <c r="B117" s="129" t="s">
        <v>88</v>
      </c>
      <c r="C117" s="129"/>
      <c r="D117" s="129"/>
      <c r="E117" s="129"/>
      <c r="F117" s="129"/>
      <c r="G117" s="157">
        <f>(7/30)/12</f>
        <v>1.9444444444444445E-2</v>
      </c>
      <c r="H117" s="157"/>
      <c r="I117" s="182">
        <f>G111*G117</f>
        <v>0</v>
      </c>
      <c r="J117" s="183"/>
    </row>
    <row r="118" spans="1:10" x14ac:dyDescent="0.35">
      <c r="A118" s="4" t="s">
        <v>58</v>
      </c>
      <c r="B118" s="129" t="s">
        <v>89</v>
      </c>
      <c r="C118" s="129"/>
      <c r="D118" s="129"/>
      <c r="E118" s="129"/>
      <c r="F118" s="129"/>
      <c r="G118" s="157">
        <f>G117*G72</f>
        <v>6.5722222222222224E-3</v>
      </c>
      <c r="H118" s="157"/>
      <c r="I118" s="182">
        <f>G111*G118</f>
        <v>0</v>
      </c>
      <c r="J118" s="183"/>
    </row>
    <row r="119" spans="1:10" x14ac:dyDescent="0.35">
      <c r="A119" s="4" t="s">
        <v>60</v>
      </c>
      <c r="B119" s="129" t="s">
        <v>90</v>
      </c>
      <c r="C119" s="129"/>
      <c r="D119" s="129"/>
      <c r="E119" s="129"/>
      <c r="F119" s="129"/>
      <c r="G119" s="188">
        <f>G117*0.08*0.4</f>
        <v>6.2222222222222236E-4</v>
      </c>
      <c r="H119" s="188"/>
      <c r="I119" s="189">
        <f>G111*G119</f>
        <v>0</v>
      </c>
      <c r="J119" s="190"/>
    </row>
    <row r="120" spans="1:10" x14ac:dyDescent="0.35">
      <c r="A120" s="103" t="s">
        <v>37</v>
      </c>
      <c r="B120" s="103"/>
      <c r="C120" s="103"/>
      <c r="D120" s="103"/>
      <c r="E120" s="103"/>
      <c r="F120" s="103"/>
      <c r="G120" s="191">
        <f>SUM(G114:H119)</f>
        <v>6.5538888888888897E-2</v>
      </c>
      <c r="H120" s="191"/>
      <c r="I120" s="175">
        <f>SUM(I114:J119)</f>
        <v>0</v>
      </c>
      <c r="J120" s="175"/>
    </row>
    <row r="121" spans="1:10" ht="27.5" customHeight="1" x14ac:dyDescent="0.35">
      <c r="A121" s="171" t="s">
        <v>91</v>
      </c>
      <c r="B121" s="171"/>
      <c r="C121" s="171"/>
      <c r="D121" s="171"/>
      <c r="E121" s="171"/>
      <c r="F121" s="171"/>
      <c r="G121" s="171"/>
      <c r="H121" s="171"/>
      <c r="I121" s="171"/>
      <c r="J121" s="171"/>
    </row>
    <row r="122" spans="1:10" x14ac:dyDescent="0.35">
      <c r="A122" s="171" t="s">
        <v>92</v>
      </c>
      <c r="B122" s="171"/>
      <c r="C122" s="171"/>
      <c r="D122" s="171"/>
      <c r="E122" s="171"/>
      <c r="F122" s="171"/>
      <c r="G122" s="171"/>
      <c r="H122" s="171"/>
      <c r="I122" s="171"/>
      <c r="J122" s="171"/>
    </row>
    <row r="123" spans="1:10" ht="40.5" customHeight="1" x14ac:dyDescent="0.35">
      <c r="A123" s="171" t="s">
        <v>478</v>
      </c>
      <c r="B123" s="171"/>
      <c r="C123" s="171"/>
      <c r="D123" s="171"/>
      <c r="E123" s="171"/>
      <c r="F123" s="171"/>
      <c r="G123" s="171"/>
      <c r="H123" s="171"/>
      <c r="I123" s="171"/>
      <c r="J123" s="171"/>
    </row>
    <row r="124" spans="1:10" ht="25" customHeight="1" x14ac:dyDescent="0.35">
      <c r="A124" s="192" t="s">
        <v>94</v>
      </c>
      <c r="B124" s="154"/>
      <c r="C124" s="154"/>
      <c r="D124" s="154"/>
      <c r="E124" s="154"/>
      <c r="F124" s="154"/>
      <c r="G124" s="154"/>
      <c r="H124" s="154"/>
      <c r="I124" s="154"/>
      <c r="J124" s="154"/>
    </row>
    <row r="125" spans="1:10" ht="40" customHeight="1" x14ac:dyDescent="0.35">
      <c r="A125" s="192" t="s">
        <v>480</v>
      </c>
      <c r="B125" s="192"/>
      <c r="C125" s="192"/>
      <c r="D125" s="192"/>
      <c r="E125" s="192"/>
      <c r="F125" s="192"/>
      <c r="G125" s="192"/>
      <c r="H125" s="192"/>
      <c r="I125" s="192"/>
      <c r="J125" s="192"/>
    </row>
    <row r="126" spans="1:10" x14ac:dyDescent="0.35">
      <c r="A126" s="171" t="s">
        <v>169</v>
      </c>
      <c r="B126" s="171"/>
      <c r="C126" s="171"/>
      <c r="D126" s="171"/>
      <c r="E126" s="171"/>
      <c r="F126" s="171"/>
      <c r="G126" s="171"/>
      <c r="H126" s="171"/>
      <c r="I126" s="171"/>
      <c r="J126" s="171"/>
    </row>
    <row r="127" spans="1:10" ht="29.5" customHeight="1" x14ac:dyDescent="0.35">
      <c r="A127" s="192" t="s">
        <v>170</v>
      </c>
      <c r="B127" s="192"/>
      <c r="C127" s="192"/>
      <c r="D127" s="192"/>
      <c r="E127" s="192"/>
      <c r="F127" s="192"/>
      <c r="G127" s="192"/>
      <c r="H127" s="192"/>
      <c r="I127" s="192"/>
      <c r="J127" s="192"/>
    </row>
    <row r="128" spans="1:10" x14ac:dyDescent="0.35">
      <c r="A128" s="193"/>
      <c r="B128" s="193"/>
      <c r="C128" s="193"/>
      <c r="D128" s="193"/>
      <c r="E128" s="193"/>
      <c r="F128" s="193"/>
      <c r="G128" s="193"/>
      <c r="H128" s="193"/>
      <c r="I128" s="193"/>
      <c r="J128" s="193"/>
    </row>
    <row r="129" spans="1:10" x14ac:dyDescent="0.35">
      <c r="A129" s="119" t="s">
        <v>95</v>
      </c>
      <c r="B129" s="119"/>
      <c r="C129" s="119"/>
      <c r="D129" s="119"/>
      <c r="E129" s="119"/>
      <c r="F129" s="119"/>
      <c r="G129" s="119"/>
      <c r="H129" s="119"/>
      <c r="I129" s="119"/>
      <c r="J129" s="119"/>
    </row>
    <row r="130" spans="1:10" ht="29" customHeight="1" x14ac:dyDescent="0.35">
      <c r="A130" s="194" t="s">
        <v>96</v>
      </c>
      <c r="B130" s="194"/>
      <c r="C130" s="194"/>
      <c r="D130" s="194"/>
      <c r="E130" s="194"/>
      <c r="F130" s="194"/>
      <c r="G130" s="194"/>
      <c r="H130" s="194"/>
      <c r="I130" s="194"/>
      <c r="J130" s="194"/>
    </row>
    <row r="131" spans="1:10" x14ac:dyDescent="0.35">
      <c r="A131" s="195" t="s">
        <v>97</v>
      </c>
      <c r="B131" s="195"/>
      <c r="C131" s="195"/>
      <c r="D131" s="195"/>
      <c r="E131" s="195"/>
      <c r="F131" s="195"/>
      <c r="G131" s="195"/>
      <c r="H131" s="195"/>
      <c r="I131" s="195"/>
      <c r="J131" s="195"/>
    </row>
    <row r="132" spans="1:10" x14ac:dyDescent="0.35">
      <c r="A132" s="1"/>
      <c r="B132" s="132"/>
      <c r="C132" s="132"/>
      <c r="D132" s="132"/>
      <c r="E132" s="132"/>
      <c r="F132" s="132"/>
      <c r="G132" s="132"/>
      <c r="H132" s="132"/>
      <c r="I132" s="132"/>
      <c r="J132" s="132"/>
    </row>
    <row r="133" spans="1:10" x14ac:dyDescent="0.35">
      <c r="A133" s="149" t="s">
        <v>98</v>
      </c>
      <c r="B133" s="149"/>
      <c r="C133" s="149"/>
      <c r="D133" s="149"/>
      <c r="E133" s="149"/>
      <c r="F133" s="149"/>
      <c r="G133" s="149"/>
      <c r="H133" s="149"/>
      <c r="I133" s="149"/>
      <c r="J133" s="149"/>
    </row>
    <row r="134" spans="1:10" x14ac:dyDescent="0.35">
      <c r="A134" s="186" t="s">
        <v>99</v>
      </c>
      <c r="B134" s="186"/>
      <c r="C134" s="186"/>
      <c r="D134" s="186"/>
      <c r="E134" s="186"/>
      <c r="F134" s="186"/>
      <c r="G134" s="187">
        <f>G38</f>
        <v>0</v>
      </c>
      <c r="H134" s="196"/>
      <c r="I134" s="196"/>
      <c r="J134" s="196"/>
    </row>
    <row r="135" spans="1:10" x14ac:dyDescent="0.35">
      <c r="A135" s="7"/>
      <c r="B135" s="7"/>
      <c r="C135" s="7"/>
      <c r="D135" s="7"/>
      <c r="E135" s="7"/>
      <c r="F135" s="7"/>
      <c r="G135" s="8"/>
      <c r="H135" s="8"/>
      <c r="I135" s="8"/>
      <c r="J135" s="8"/>
    </row>
    <row r="136" spans="1:10" x14ac:dyDescent="0.35">
      <c r="A136" s="5" t="s">
        <v>100</v>
      </c>
      <c r="B136" s="162" t="s">
        <v>101</v>
      </c>
      <c r="C136" s="162"/>
      <c r="D136" s="162"/>
      <c r="E136" s="162"/>
      <c r="F136" s="162"/>
      <c r="G136" s="103" t="s">
        <v>102</v>
      </c>
      <c r="H136" s="103"/>
      <c r="I136" s="103" t="s">
        <v>32</v>
      </c>
      <c r="J136" s="103"/>
    </row>
    <row r="137" spans="1:10" x14ac:dyDescent="0.35">
      <c r="A137" s="4" t="s">
        <v>6</v>
      </c>
      <c r="B137" s="137" t="s">
        <v>103</v>
      </c>
      <c r="C137" s="137"/>
      <c r="D137" s="137"/>
      <c r="E137" s="137"/>
      <c r="F137" s="137"/>
      <c r="G137" s="157">
        <f>1/12</f>
        <v>8.3333333333333329E-2</v>
      </c>
      <c r="H137" s="157"/>
      <c r="I137" s="100">
        <f>G137*G134</f>
        <v>0</v>
      </c>
      <c r="J137" s="100"/>
    </row>
    <row r="138" spans="1:10" x14ac:dyDescent="0.35">
      <c r="A138" s="4" t="s">
        <v>8</v>
      </c>
      <c r="B138" s="137" t="s">
        <v>104</v>
      </c>
      <c r="C138" s="137"/>
      <c r="D138" s="137"/>
      <c r="E138" s="137"/>
      <c r="F138" s="137"/>
      <c r="G138" s="157">
        <f>(1/30)/12</f>
        <v>2.7777777777777779E-3</v>
      </c>
      <c r="H138" s="157"/>
      <c r="I138" s="100">
        <f>G134*G138</f>
        <v>0</v>
      </c>
      <c r="J138" s="100"/>
    </row>
    <row r="139" spans="1:10" x14ac:dyDescent="0.35">
      <c r="A139" s="4" t="s">
        <v>11</v>
      </c>
      <c r="B139" s="137" t="s">
        <v>105</v>
      </c>
      <c r="C139" s="137"/>
      <c r="D139" s="137"/>
      <c r="E139" s="137"/>
      <c r="F139" s="137"/>
      <c r="G139" s="157">
        <f>(5/30)/12*0.015</f>
        <v>2.0833333333333332E-4</v>
      </c>
      <c r="H139" s="157"/>
      <c r="I139" s="100">
        <f>G134*G139</f>
        <v>0</v>
      </c>
      <c r="J139" s="100"/>
    </row>
    <row r="140" spans="1:10" x14ac:dyDescent="0.35">
      <c r="A140" s="4" t="s">
        <v>13</v>
      </c>
      <c r="B140" s="137" t="s">
        <v>106</v>
      </c>
      <c r="C140" s="137"/>
      <c r="D140" s="137"/>
      <c r="E140" s="137"/>
      <c r="F140" s="137"/>
      <c r="G140" s="157">
        <f>1/12*0.0078</f>
        <v>6.4999999999999997E-4</v>
      </c>
      <c r="H140" s="157"/>
      <c r="I140" s="100">
        <f>G134*G140</f>
        <v>0</v>
      </c>
      <c r="J140" s="100"/>
    </row>
    <row r="141" spans="1:10" x14ac:dyDescent="0.35">
      <c r="A141" s="4" t="s">
        <v>58</v>
      </c>
      <c r="B141" s="137" t="s">
        <v>107</v>
      </c>
      <c r="C141" s="137"/>
      <c r="D141" s="137"/>
      <c r="E141" s="137"/>
      <c r="F141" s="137"/>
      <c r="G141" s="157">
        <f>((1/12)+(1/3*1/12))*0.02607*6/12</f>
        <v>1.4483333333333334E-3</v>
      </c>
      <c r="H141" s="157"/>
      <c r="I141" s="100">
        <f>G134*G141</f>
        <v>0</v>
      </c>
      <c r="J141" s="100"/>
    </row>
    <row r="142" spans="1:10" x14ac:dyDescent="0.35">
      <c r="A142" s="4" t="s">
        <v>60</v>
      </c>
      <c r="B142" s="137" t="s">
        <v>108</v>
      </c>
      <c r="C142" s="137"/>
      <c r="D142" s="137"/>
      <c r="E142" s="137"/>
      <c r="F142" s="137"/>
      <c r="G142" s="157">
        <f>(5/30/12)</f>
        <v>1.3888888888888888E-2</v>
      </c>
      <c r="H142" s="157"/>
      <c r="I142" s="100">
        <f>G134*G142</f>
        <v>0</v>
      </c>
      <c r="J142" s="100"/>
    </row>
    <row r="143" spans="1:10" x14ac:dyDescent="0.35">
      <c r="A143" s="210" t="s">
        <v>109</v>
      </c>
      <c r="B143" s="210"/>
      <c r="C143" s="210"/>
      <c r="D143" s="210"/>
      <c r="E143" s="210"/>
      <c r="F143" s="210"/>
      <c r="G143" s="211">
        <f>SUM(G137:H142)</f>
        <v>0.10230666666666666</v>
      </c>
      <c r="H143" s="211"/>
      <c r="I143" s="212">
        <f>SUM(I137:J142)</f>
        <v>0</v>
      </c>
      <c r="J143" s="212"/>
    </row>
    <row r="144" spans="1:10" x14ac:dyDescent="0.35">
      <c r="A144" s="9" t="s">
        <v>62</v>
      </c>
      <c r="B144" s="213" t="s">
        <v>110</v>
      </c>
      <c r="C144" s="213"/>
      <c r="D144" s="213"/>
      <c r="E144" s="213"/>
      <c r="F144" s="214"/>
      <c r="G144" s="206">
        <f>(G143-G141)*(2/12+(1/3*1/12))</f>
        <v>1.961134259259259E-2</v>
      </c>
      <c r="H144" s="214"/>
      <c r="I144" s="208">
        <f>G134*G144</f>
        <v>0</v>
      </c>
      <c r="J144" s="209"/>
    </row>
    <row r="145" spans="1:10" x14ac:dyDescent="0.35">
      <c r="A145" s="197" t="s">
        <v>111</v>
      </c>
      <c r="B145" s="198"/>
      <c r="C145" s="198"/>
      <c r="D145" s="198"/>
      <c r="E145" s="198"/>
      <c r="F145" s="199"/>
      <c r="G145" s="200">
        <f>SUM(G143:H144)</f>
        <v>0.12191800925925925</v>
      </c>
      <c r="H145" s="201"/>
      <c r="I145" s="202">
        <f>SUM(I143:J144)</f>
        <v>0</v>
      </c>
      <c r="J145" s="203"/>
    </row>
    <row r="146" spans="1:10" x14ac:dyDescent="0.35">
      <c r="A146" s="9" t="s">
        <v>64</v>
      </c>
      <c r="B146" s="204" t="s">
        <v>112</v>
      </c>
      <c r="C146" s="204"/>
      <c r="D146" s="204"/>
      <c r="E146" s="204"/>
      <c r="F146" s="205"/>
      <c r="G146" s="206">
        <f>G145*G72</f>
        <v>4.120828712962963E-2</v>
      </c>
      <c r="H146" s="207"/>
      <c r="I146" s="208">
        <f>G134*G146</f>
        <v>0</v>
      </c>
      <c r="J146" s="209"/>
    </row>
    <row r="147" spans="1:10" x14ac:dyDescent="0.35">
      <c r="A147" s="217" t="s">
        <v>37</v>
      </c>
      <c r="B147" s="213"/>
      <c r="C147" s="213"/>
      <c r="D147" s="213"/>
      <c r="E147" s="213"/>
      <c r="F147" s="214"/>
      <c r="G147" s="218">
        <f>SUM(G145:H146)</f>
        <v>0.16312629638888887</v>
      </c>
      <c r="H147" s="219"/>
      <c r="I147" s="220">
        <f>G134*G147</f>
        <v>0</v>
      </c>
      <c r="J147" s="221"/>
    </row>
    <row r="148" spans="1:10" ht="30.5" customHeight="1" x14ac:dyDescent="0.35">
      <c r="A148" s="222" t="s">
        <v>113</v>
      </c>
      <c r="B148" s="222"/>
      <c r="C148" s="222"/>
      <c r="D148" s="222"/>
      <c r="E148" s="222"/>
      <c r="F148" s="222"/>
      <c r="G148" s="222"/>
      <c r="H148" s="222"/>
      <c r="I148" s="222"/>
      <c r="J148" s="222"/>
    </row>
    <row r="149" spans="1:10" x14ac:dyDescent="0.35">
      <c r="A149" s="171" t="s">
        <v>114</v>
      </c>
      <c r="B149" s="171"/>
      <c r="C149" s="171"/>
      <c r="D149" s="171"/>
      <c r="E149" s="171"/>
      <c r="F149" s="171"/>
      <c r="G149" s="171"/>
      <c r="H149" s="171"/>
      <c r="I149" s="171"/>
      <c r="J149" s="171"/>
    </row>
    <row r="150" spans="1:10" x14ac:dyDescent="0.35">
      <c r="A150" s="171" t="s">
        <v>115</v>
      </c>
      <c r="B150" s="171"/>
      <c r="C150" s="171"/>
      <c r="D150" s="171"/>
      <c r="E150" s="171"/>
      <c r="F150" s="171"/>
      <c r="G150" s="171"/>
      <c r="H150" s="171"/>
      <c r="I150" s="171"/>
      <c r="J150" s="171"/>
    </row>
    <row r="151" spans="1:10" ht="29.5" customHeight="1" x14ac:dyDescent="0.35">
      <c r="A151" s="171" t="s">
        <v>116</v>
      </c>
      <c r="B151" s="171"/>
      <c r="C151" s="171"/>
      <c r="D151" s="171"/>
      <c r="E151" s="171"/>
      <c r="F151" s="171"/>
      <c r="G151" s="171"/>
      <c r="H151" s="171"/>
      <c r="I151" s="171"/>
      <c r="J151" s="171"/>
    </row>
    <row r="152" spans="1:10" ht="29.5" customHeight="1" x14ac:dyDescent="0.35">
      <c r="A152" s="171" t="s">
        <v>483</v>
      </c>
      <c r="B152" s="171"/>
      <c r="C152" s="171"/>
      <c r="D152" s="171"/>
      <c r="E152" s="171"/>
      <c r="F152" s="171"/>
      <c r="G152" s="171"/>
      <c r="H152" s="171"/>
      <c r="I152" s="171"/>
      <c r="J152" s="171"/>
    </row>
    <row r="153" spans="1:10" ht="42.5" customHeight="1" x14ac:dyDescent="0.35">
      <c r="A153" s="171" t="s">
        <v>484</v>
      </c>
      <c r="B153" s="171"/>
      <c r="C153" s="171"/>
      <c r="D153" s="171"/>
      <c r="E153" s="171"/>
      <c r="F153" s="171"/>
      <c r="G153" s="171"/>
      <c r="H153" s="171"/>
      <c r="I153" s="171"/>
      <c r="J153" s="171"/>
    </row>
    <row r="154" spans="1:10" ht="41.5" customHeight="1" x14ac:dyDescent="0.35">
      <c r="A154" s="171" t="s">
        <v>485</v>
      </c>
      <c r="B154" s="171"/>
      <c r="C154" s="171"/>
      <c r="D154" s="171"/>
      <c r="E154" s="171"/>
      <c r="F154" s="171"/>
      <c r="G154" s="171"/>
      <c r="H154" s="171"/>
      <c r="I154" s="171"/>
      <c r="J154" s="171"/>
    </row>
    <row r="155" spans="1:10" x14ac:dyDescent="0.35">
      <c r="A155" s="215" t="s">
        <v>486</v>
      </c>
      <c r="B155" s="216"/>
      <c r="C155" s="216"/>
      <c r="D155" s="216"/>
      <c r="E155" s="216"/>
      <c r="F155" s="216"/>
      <c r="G155" s="216"/>
      <c r="H155" s="216"/>
      <c r="I155" s="216"/>
      <c r="J155" s="216"/>
    </row>
    <row r="156" spans="1:10" ht="42" customHeight="1" x14ac:dyDescent="0.35">
      <c r="A156" s="195" t="s">
        <v>487</v>
      </c>
      <c r="B156" s="195"/>
      <c r="C156" s="195"/>
      <c r="D156" s="195"/>
      <c r="E156" s="195"/>
      <c r="F156" s="195"/>
      <c r="G156" s="195"/>
      <c r="H156" s="195"/>
      <c r="I156" s="195"/>
      <c r="J156" s="195"/>
    </row>
    <row r="157" spans="1:10" ht="28" customHeight="1" x14ac:dyDescent="0.35">
      <c r="A157" s="195" t="s">
        <v>488</v>
      </c>
      <c r="B157" s="195"/>
      <c r="C157" s="195"/>
      <c r="D157" s="195"/>
      <c r="E157" s="195"/>
      <c r="F157" s="195"/>
      <c r="G157" s="195"/>
      <c r="H157" s="195"/>
      <c r="I157" s="195"/>
      <c r="J157" s="195"/>
    </row>
    <row r="158" spans="1:10" x14ac:dyDescent="0.35">
      <c r="A158" s="215" t="s">
        <v>489</v>
      </c>
      <c r="B158" s="216"/>
      <c r="C158" s="216"/>
      <c r="D158" s="216"/>
      <c r="E158" s="216"/>
      <c r="F158" s="216"/>
      <c r="G158" s="216"/>
      <c r="H158" s="216"/>
      <c r="I158" s="216"/>
      <c r="J158" s="216"/>
    </row>
    <row r="159" spans="1:10" x14ac:dyDescent="0.35">
      <c r="A159" s="1"/>
      <c r="B159" s="139"/>
      <c r="C159" s="139"/>
      <c r="D159" s="139"/>
      <c r="E159" s="139"/>
      <c r="F159" s="139"/>
      <c r="G159" s="139"/>
      <c r="H159" s="139"/>
      <c r="I159" s="139"/>
      <c r="J159" s="139"/>
    </row>
    <row r="160" spans="1:10" x14ac:dyDescent="0.35">
      <c r="A160" s="149" t="s">
        <v>117</v>
      </c>
      <c r="B160" s="149"/>
      <c r="C160" s="149"/>
      <c r="D160" s="149"/>
      <c r="E160" s="149"/>
      <c r="F160" s="149"/>
      <c r="G160" s="149"/>
      <c r="H160" s="149"/>
      <c r="I160" s="149"/>
      <c r="J160" s="149"/>
    </row>
    <row r="161" spans="1:10" x14ac:dyDescent="0.35">
      <c r="A161" s="223"/>
      <c r="B161" s="223"/>
      <c r="C161" s="223"/>
      <c r="D161" s="223"/>
      <c r="E161" s="223"/>
      <c r="F161" s="223"/>
      <c r="G161" s="224"/>
      <c r="H161" s="224"/>
      <c r="I161" s="224"/>
      <c r="J161" s="224"/>
    </row>
    <row r="162" spans="1:10" x14ac:dyDescent="0.35">
      <c r="A162" s="3" t="s">
        <v>118</v>
      </c>
      <c r="B162" s="103" t="s">
        <v>119</v>
      </c>
      <c r="C162" s="103"/>
      <c r="D162" s="103"/>
      <c r="E162" s="103"/>
      <c r="F162" s="103"/>
      <c r="G162" s="103" t="s">
        <v>32</v>
      </c>
      <c r="H162" s="103"/>
      <c r="I162" s="103"/>
      <c r="J162" s="103"/>
    </row>
    <row r="163" spans="1:10" x14ac:dyDescent="0.35">
      <c r="A163" s="4" t="s">
        <v>6</v>
      </c>
      <c r="B163" s="137" t="s">
        <v>120</v>
      </c>
      <c r="C163" s="137"/>
      <c r="D163" s="137"/>
      <c r="E163" s="137"/>
      <c r="F163" s="137"/>
      <c r="G163" s="170">
        <v>0</v>
      </c>
      <c r="H163" s="170"/>
      <c r="I163" s="170"/>
      <c r="J163" s="170"/>
    </row>
    <row r="164" spans="1:10" x14ac:dyDescent="0.35">
      <c r="A164" s="103" t="s">
        <v>37</v>
      </c>
      <c r="B164" s="103"/>
      <c r="C164" s="103"/>
      <c r="D164" s="103"/>
      <c r="E164" s="103"/>
      <c r="F164" s="103"/>
      <c r="G164" s="175">
        <f>SUM(G163)</f>
        <v>0</v>
      </c>
      <c r="H164" s="175"/>
      <c r="I164" s="175"/>
      <c r="J164" s="175"/>
    </row>
    <row r="165" spans="1:10" x14ac:dyDescent="0.35">
      <c r="A165" s="1" t="s">
        <v>121</v>
      </c>
      <c r="B165" s="10"/>
      <c r="C165" s="10"/>
      <c r="D165" s="10"/>
      <c r="E165" s="10"/>
      <c r="F165" s="10"/>
      <c r="G165" s="10"/>
      <c r="H165" s="10"/>
      <c r="I165" s="10"/>
      <c r="J165" s="10"/>
    </row>
    <row r="166" spans="1:10" x14ac:dyDescent="0.35">
      <c r="A166" s="1"/>
      <c r="B166" s="132"/>
      <c r="C166" s="132"/>
      <c r="D166" s="132"/>
      <c r="E166" s="132"/>
      <c r="F166" s="132"/>
      <c r="G166" s="132"/>
      <c r="H166" s="132"/>
      <c r="I166" s="132"/>
      <c r="J166" s="132"/>
    </row>
    <row r="167" spans="1:10" x14ac:dyDescent="0.35">
      <c r="A167" s="149" t="s">
        <v>122</v>
      </c>
      <c r="B167" s="149"/>
      <c r="C167" s="149"/>
      <c r="D167" s="149"/>
      <c r="E167" s="149"/>
      <c r="F167" s="149"/>
      <c r="G167" s="149"/>
      <c r="H167" s="149"/>
      <c r="I167" s="149"/>
      <c r="J167" s="149"/>
    </row>
    <row r="168" spans="1:10" x14ac:dyDescent="0.35">
      <c r="A168" s="1"/>
      <c r="B168" s="139"/>
      <c r="C168" s="139"/>
      <c r="D168" s="139"/>
      <c r="E168" s="139"/>
      <c r="F168" s="139"/>
      <c r="G168" s="179"/>
      <c r="H168" s="179"/>
      <c r="I168" s="179"/>
      <c r="J168" s="179"/>
    </row>
    <row r="169" spans="1:10" x14ac:dyDescent="0.35">
      <c r="A169" s="3">
        <v>4</v>
      </c>
      <c r="B169" s="103" t="s">
        <v>123</v>
      </c>
      <c r="C169" s="103"/>
      <c r="D169" s="103"/>
      <c r="E169" s="103"/>
      <c r="F169" s="103"/>
      <c r="G169" s="103" t="s">
        <v>32</v>
      </c>
      <c r="H169" s="103"/>
      <c r="I169" s="103"/>
      <c r="J169" s="103"/>
    </row>
    <row r="170" spans="1:10" x14ac:dyDescent="0.35">
      <c r="A170" s="4" t="s">
        <v>100</v>
      </c>
      <c r="B170" s="137" t="s">
        <v>124</v>
      </c>
      <c r="C170" s="137"/>
      <c r="D170" s="137"/>
      <c r="E170" s="137"/>
      <c r="F170" s="137"/>
      <c r="G170" s="100">
        <f>I147</f>
        <v>0</v>
      </c>
      <c r="H170" s="100"/>
      <c r="I170" s="100"/>
      <c r="J170" s="100"/>
    </row>
    <row r="171" spans="1:10" x14ac:dyDescent="0.35">
      <c r="A171" s="4" t="s">
        <v>118</v>
      </c>
      <c r="B171" s="148" t="s">
        <v>125</v>
      </c>
      <c r="C171" s="148"/>
      <c r="D171" s="148"/>
      <c r="E171" s="148"/>
      <c r="F171" s="148"/>
      <c r="G171" s="100">
        <f>G164</f>
        <v>0</v>
      </c>
      <c r="H171" s="100"/>
      <c r="I171" s="100"/>
      <c r="J171" s="100"/>
    </row>
    <row r="172" spans="1:10" x14ac:dyDescent="0.35">
      <c r="A172" s="103" t="s">
        <v>37</v>
      </c>
      <c r="B172" s="103"/>
      <c r="C172" s="103"/>
      <c r="D172" s="103"/>
      <c r="E172" s="103"/>
      <c r="F172" s="103"/>
      <c r="G172" s="102">
        <f>SUM(G170:J171)</f>
        <v>0</v>
      </c>
      <c r="H172" s="102"/>
      <c r="I172" s="102"/>
      <c r="J172" s="102"/>
    </row>
    <row r="173" spans="1:10" x14ac:dyDescent="0.35">
      <c r="A173" s="1"/>
      <c r="B173" s="139"/>
      <c r="C173" s="139"/>
      <c r="D173" s="139"/>
      <c r="E173" s="139"/>
      <c r="F173" s="139"/>
      <c r="G173" s="139"/>
      <c r="H173" s="139"/>
      <c r="I173" s="139"/>
      <c r="J173" s="139"/>
    </row>
    <row r="174" spans="1:10" x14ac:dyDescent="0.35">
      <c r="A174" s="1"/>
      <c r="B174" s="132"/>
      <c r="C174" s="132"/>
      <c r="D174" s="132"/>
      <c r="E174" s="132"/>
      <c r="F174" s="132"/>
      <c r="G174" s="132"/>
      <c r="H174" s="132"/>
      <c r="I174" s="132"/>
      <c r="J174" s="132"/>
    </row>
    <row r="175" spans="1:10" x14ac:dyDescent="0.35">
      <c r="A175" s="225" t="s">
        <v>126</v>
      </c>
      <c r="B175" s="225"/>
      <c r="C175" s="225"/>
      <c r="D175" s="225"/>
      <c r="E175" s="225"/>
      <c r="F175" s="225"/>
      <c r="G175" s="225"/>
      <c r="H175" s="225"/>
      <c r="I175" s="225"/>
      <c r="J175" s="225"/>
    </row>
    <row r="176" spans="1:10" x14ac:dyDescent="0.35">
      <c r="A176" s="30"/>
      <c r="B176" s="226"/>
      <c r="C176" s="226"/>
      <c r="D176" s="226"/>
      <c r="E176" s="226"/>
      <c r="F176" s="226"/>
      <c r="G176" s="226"/>
      <c r="H176" s="226"/>
      <c r="I176" s="226"/>
      <c r="J176" s="226"/>
    </row>
    <row r="177" spans="1:10" x14ac:dyDescent="0.35">
      <c r="A177" s="59">
        <v>5</v>
      </c>
      <c r="B177" s="227" t="s">
        <v>127</v>
      </c>
      <c r="C177" s="227"/>
      <c r="D177" s="227"/>
      <c r="E177" s="227"/>
      <c r="F177" s="227"/>
      <c r="G177" s="176" t="s">
        <v>32</v>
      </c>
      <c r="H177" s="176"/>
      <c r="I177" s="176"/>
      <c r="J177" s="176"/>
    </row>
    <row r="178" spans="1:10" x14ac:dyDescent="0.35">
      <c r="A178" s="14" t="s">
        <v>6</v>
      </c>
      <c r="B178" s="177" t="s">
        <v>389</v>
      </c>
      <c r="C178" s="177"/>
      <c r="D178" s="177"/>
      <c r="E178" s="177"/>
      <c r="F178" s="177"/>
      <c r="G178" s="178">
        <f>INSUMOS!E13</f>
        <v>0</v>
      </c>
      <c r="H178" s="178"/>
      <c r="I178" s="178"/>
      <c r="J178" s="178"/>
    </row>
    <row r="179" spans="1:10" x14ac:dyDescent="0.35">
      <c r="A179" s="14" t="s">
        <v>8</v>
      </c>
      <c r="B179" s="177" t="s">
        <v>390</v>
      </c>
      <c r="C179" s="177"/>
      <c r="D179" s="177"/>
      <c r="E179" s="177"/>
      <c r="F179" s="177"/>
      <c r="G179" s="178">
        <f>INSUMOS!F32</f>
        <v>0</v>
      </c>
      <c r="H179" s="178"/>
      <c r="I179" s="178"/>
      <c r="J179" s="178"/>
    </row>
    <row r="180" spans="1:10" x14ac:dyDescent="0.35">
      <c r="A180" s="176" t="s">
        <v>66</v>
      </c>
      <c r="B180" s="176"/>
      <c r="C180" s="176"/>
      <c r="D180" s="176"/>
      <c r="E180" s="176"/>
      <c r="F180" s="176"/>
      <c r="G180" s="228">
        <f>SUM(G178:J179)</f>
        <v>0</v>
      </c>
      <c r="H180" s="228"/>
      <c r="I180" s="228"/>
      <c r="J180" s="228"/>
    </row>
    <row r="181" spans="1:10" x14ac:dyDescent="0.35">
      <c r="A181" s="230" t="s">
        <v>391</v>
      </c>
      <c r="B181" s="230"/>
      <c r="C181" s="230"/>
      <c r="D181" s="230"/>
      <c r="E181" s="230"/>
      <c r="F181" s="230"/>
      <c r="G181" s="230"/>
      <c r="H181" s="230"/>
      <c r="I181" s="230"/>
      <c r="J181" s="230"/>
    </row>
    <row r="182" spans="1:10" x14ac:dyDescent="0.35">
      <c r="A182" s="17"/>
      <c r="B182" s="229"/>
      <c r="C182" s="229"/>
      <c r="D182" s="229"/>
      <c r="E182" s="229"/>
      <c r="F182" s="229"/>
      <c r="G182" s="229"/>
      <c r="H182" s="229"/>
      <c r="I182" s="229"/>
      <c r="J182" s="229"/>
    </row>
    <row r="183" spans="1:10" x14ac:dyDescent="0.35">
      <c r="A183" s="225" t="s">
        <v>128</v>
      </c>
      <c r="B183" s="225"/>
      <c r="C183" s="225"/>
      <c r="D183" s="225"/>
      <c r="E183" s="225"/>
      <c r="F183" s="225"/>
      <c r="G183" s="225"/>
      <c r="H183" s="225"/>
      <c r="I183" s="225"/>
      <c r="J183" s="225"/>
    </row>
    <row r="184" spans="1:10" x14ac:dyDescent="0.35">
      <c r="A184" s="233" t="s">
        <v>186</v>
      </c>
      <c r="B184" s="233"/>
      <c r="C184" s="233"/>
      <c r="D184" s="233"/>
      <c r="E184" s="233"/>
      <c r="F184" s="233"/>
      <c r="G184" s="234">
        <f>G40+G107+I120+G172+G180</f>
        <v>0</v>
      </c>
      <c r="H184" s="235"/>
      <c r="I184" s="235"/>
      <c r="J184" s="235"/>
    </row>
    <row r="185" spans="1:10" x14ac:dyDescent="0.35">
      <c r="A185" s="233" t="s">
        <v>129</v>
      </c>
      <c r="B185" s="233"/>
      <c r="C185" s="233"/>
      <c r="D185" s="233"/>
      <c r="E185" s="233"/>
      <c r="F185" s="233"/>
      <c r="G185" s="234">
        <f>G184+I188</f>
        <v>0</v>
      </c>
      <c r="H185" s="235"/>
      <c r="I185" s="235"/>
      <c r="J185" s="235"/>
    </row>
    <row r="186" spans="1:10" x14ac:dyDescent="0.35">
      <c r="A186" s="233" t="s">
        <v>130</v>
      </c>
      <c r="B186" s="233"/>
      <c r="C186" s="233"/>
      <c r="D186" s="233"/>
      <c r="E186" s="233"/>
      <c r="F186" s="233"/>
      <c r="G186" s="236">
        <f>(G185+I189)/(1-G190)</f>
        <v>0</v>
      </c>
      <c r="H186" s="236"/>
      <c r="I186" s="236"/>
      <c r="J186" s="236"/>
    </row>
    <row r="187" spans="1:10" x14ac:dyDescent="0.35">
      <c r="A187" s="25">
        <v>6</v>
      </c>
      <c r="B187" s="227" t="s">
        <v>131</v>
      </c>
      <c r="C187" s="227"/>
      <c r="D187" s="227"/>
      <c r="E187" s="227"/>
      <c r="F187" s="227"/>
      <c r="G187" s="176" t="s">
        <v>45</v>
      </c>
      <c r="H187" s="176"/>
      <c r="I187" s="176" t="s">
        <v>32</v>
      </c>
      <c r="J187" s="176"/>
    </row>
    <row r="188" spans="1:10" x14ac:dyDescent="0.35">
      <c r="A188" s="14" t="s">
        <v>6</v>
      </c>
      <c r="B188" s="177" t="s">
        <v>132</v>
      </c>
      <c r="C188" s="177"/>
      <c r="D188" s="177"/>
      <c r="E188" s="177"/>
      <c r="F188" s="177"/>
      <c r="G188" s="231"/>
      <c r="H188" s="231"/>
      <c r="I188" s="232">
        <f>G184*G188</f>
        <v>0</v>
      </c>
      <c r="J188" s="177"/>
    </row>
    <row r="189" spans="1:10" x14ac:dyDescent="0.35">
      <c r="A189" s="14" t="s">
        <v>8</v>
      </c>
      <c r="B189" s="177" t="s">
        <v>133</v>
      </c>
      <c r="C189" s="177"/>
      <c r="D189" s="177"/>
      <c r="E189" s="177"/>
      <c r="F189" s="177"/>
      <c r="G189" s="231"/>
      <c r="H189" s="231"/>
      <c r="I189" s="232">
        <f>G185*G189</f>
        <v>0</v>
      </c>
      <c r="J189" s="177"/>
    </row>
    <row r="190" spans="1:10" x14ac:dyDescent="0.35">
      <c r="A190" s="14" t="s">
        <v>11</v>
      </c>
      <c r="B190" s="177" t="s">
        <v>134</v>
      </c>
      <c r="C190" s="177"/>
      <c r="D190" s="177"/>
      <c r="E190" s="177"/>
      <c r="F190" s="177"/>
      <c r="G190" s="231">
        <f>SUM(G191:H193)</f>
        <v>0</v>
      </c>
      <c r="H190" s="231"/>
      <c r="I190" s="250">
        <f>G186*G190</f>
        <v>0</v>
      </c>
      <c r="J190" s="251"/>
    </row>
    <row r="191" spans="1:10" x14ac:dyDescent="0.35">
      <c r="A191" s="29" t="s">
        <v>135</v>
      </c>
      <c r="B191" s="240" t="s">
        <v>136</v>
      </c>
      <c r="C191" s="240"/>
      <c r="D191" s="240"/>
      <c r="E191" s="240"/>
      <c r="F191" s="240"/>
      <c r="G191" s="241"/>
      <c r="H191" s="241"/>
      <c r="I191" s="242">
        <f>G186*G191</f>
        <v>0</v>
      </c>
      <c r="J191" s="240"/>
    </row>
    <row r="192" spans="1:10" x14ac:dyDescent="0.35">
      <c r="A192" s="29" t="s">
        <v>137</v>
      </c>
      <c r="B192" s="240" t="s">
        <v>138</v>
      </c>
      <c r="C192" s="240"/>
      <c r="D192" s="240"/>
      <c r="E192" s="240"/>
      <c r="F192" s="240"/>
      <c r="G192" s="241"/>
      <c r="H192" s="241"/>
      <c r="I192" s="242">
        <f>G186*G192</f>
        <v>0</v>
      </c>
      <c r="J192" s="240"/>
    </row>
    <row r="193" spans="1:10" x14ac:dyDescent="0.35">
      <c r="A193" s="29" t="s">
        <v>139</v>
      </c>
      <c r="B193" s="240" t="s">
        <v>140</v>
      </c>
      <c r="C193" s="240"/>
      <c r="D193" s="240"/>
      <c r="E193" s="240"/>
      <c r="F193" s="240"/>
      <c r="G193" s="241"/>
      <c r="H193" s="241"/>
      <c r="I193" s="242">
        <f>G186*G193</f>
        <v>0</v>
      </c>
      <c r="J193" s="240"/>
    </row>
    <row r="194" spans="1:10" x14ac:dyDescent="0.35">
      <c r="A194" s="176" t="s">
        <v>66</v>
      </c>
      <c r="B194" s="176"/>
      <c r="C194" s="176"/>
      <c r="D194" s="176"/>
      <c r="E194" s="176"/>
      <c r="F194" s="176"/>
      <c r="G194" s="231"/>
      <c r="H194" s="231"/>
      <c r="I194" s="232">
        <f>SUM(I188:J190)</f>
        <v>0</v>
      </c>
      <c r="J194" s="177"/>
    </row>
    <row r="195" spans="1:10" x14ac:dyDescent="0.35">
      <c r="A195" s="238" t="s">
        <v>187</v>
      </c>
      <c r="B195" s="238"/>
      <c r="C195" s="238"/>
      <c r="D195" s="238"/>
      <c r="E195" s="238"/>
      <c r="F195" s="238"/>
      <c r="G195" s="238"/>
      <c r="H195" s="238"/>
      <c r="I195" s="238"/>
      <c r="J195" s="238"/>
    </row>
    <row r="196" spans="1:10" x14ac:dyDescent="0.35">
      <c r="A196" s="239" t="s">
        <v>188</v>
      </c>
      <c r="B196" s="239"/>
      <c r="C196" s="239"/>
      <c r="D196" s="239"/>
      <c r="E196" s="239"/>
      <c r="F196" s="239"/>
      <c r="G196" s="239"/>
      <c r="H196" s="239"/>
      <c r="I196" s="239"/>
      <c r="J196" s="239"/>
    </row>
    <row r="197" spans="1:10" ht="28" customHeight="1" x14ac:dyDescent="0.35">
      <c r="A197" s="172" t="s">
        <v>189</v>
      </c>
      <c r="B197" s="172"/>
      <c r="C197" s="172"/>
      <c r="D197" s="172"/>
      <c r="E197" s="172"/>
      <c r="F197" s="172"/>
      <c r="G197" s="172"/>
      <c r="H197" s="172"/>
      <c r="I197" s="172"/>
      <c r="J197" s="172"/>
    </row>
    <row r="198" spans="1:10" x14ac:dyDescent="0.35">
      <c r="A198" s="172" t="s">
        <v>479</v>
      </c>
      <c r="B198" s="172"/>
      <c r="C198" s="172"/>
      <c r="D198" s="172"/>
      <c r="E198" s="172"/>
      <c r="F198" s="172"/>
      <c r="G198" s="172"/>
      <c r="H198" s="172"/>
      <c r="I198" s="172"/>
      <c r="J198" s="172"/>
    </row>
    <row r="199" spans="1:10" ht="71" customHeight="1" x14ac:dyDescent="0.35">
      <c r="A199" s="172" t="s">
        <v>504</v>
      </c>
      <c r="B199" s="172"/>
      <c r="C199" s="172"/>
      <c r="D199" s="172"/>
      <c r="E199" s="172"/>
      <c r="F199" s="172"/>
      <c r="G199" s="172"/>
      <c r="H199" s="172"/>
      <c r="I199" s="172"/>
      <c r="J199" s="172"/>
    </row>
    <row r="200" spans="1:10" x14ac:dyDescent="0.35">
      <c r="A200" s="17"/>
      <c r="B200" s="229"/>
      <c r="C200" s="229"/>
      <c r="D200" s="229"/>
      <c r="E200" s="229"/>
      <c r="F200" s="229"/>
      <c r="G200" s="229"/>
      <c r="H200" s="229"/>
      <c r="I200" s="229"/>
      <c r="J200" s="229"/>
    </row>
    <row r="201" spans="1:10" x14ac:dyDescent="0.35">
      <c r="A201" s="225" t="s">
        <v>141</v>
      </c>
      <c r="B201" s="225"/>
      <c r="C201" s="225"/>
      <c r="D201" s="225"/>
      <c r="E201" s="225"/>
      <c r="F201" s="225"/>
      <c r="G201" s="225"/>
      <c r="H201" s="225"/>
      <c r="I201" s="225"/>
      <c r="J201" s="225"/>
    </row>
    <row r="202" spans="1:10" x14ac:dyDescent="0.35">
      <c r="A202" s="30"/>
      <c r="B202" s="226"/>
      <c r="C202" s="226"/>
      <c r="D202" s="226"/>
      <c r="E202" s="226"/>
      <c r="F202" s="226"/>
      <c r="G202" s="226"/>
      <c r="H202" s="226"/>
      <c r="I202" s="226"/>
      <c r="J202" s="226"/>
    </row>
    <row r="203" spans="1:10" x14ac:dyDescent="0.35">
      <c r="A203" s="25"/>
      <c r="B203" s="176" t="s">
        <v>142</v>
      </c>
      <c r="C203" s="176"/>
      <c r="D203" s="176"/>
      <c r="E203" s="176"/>
      <c r="F203" s="176"/>
      <c r="G203" s="176" t="s">
        <v>32</v>
      </c>
      <c r="H203" s="176"/>
      <c r="I203" s="176"/>
      <c r="J203" s="176"/>
    </row>
    <row r="204" spans="1:10" x14ac:dyDescent="0.35">
      <c r="A204" s="25" t="s">
        <v>6</v>
      </c>
      <c r="B204" s="177" t="s">
        <v>30</v>
      </c>
      <c r="C204" s="177"/>
      <c r="D204" s="177"/>
      <c r="E204" s="177"/>
      <c r="F204" s="177"/>
      <c r="G204" s="178">
        <f>G40</f>
        <v>0</v>
      </c>
      <c r="H204" s="178"/>
      <c r="I204" s="178"/>
      <c r="J204" s="178"/>
    </row>
    <row r="205" spans="1:10" x14ac:dyDescent="0.35">
      <c r="A205" s="25" t="s">
        <v>8</v>
      </c>
      <c r="B205" s="177" t="s">
        <v>40</v>
      </c>
      <c r="C205" s="177"/>
      <c r="D205" s="177"/>
      <c r="E205" s="177"/>
      <c r="F205" s="177"/>
      <c r="G205" s="178">
        <f>G107</f>
        <v>0</v>
      </c>
      <c r="H205" s="178"/>
      <c r="I205" s="178"/>
      <c r="J205" s="178"/>
    </row>
    <row r="206" spans="1:10" x14ac:dyDescent="0.35">
      <c r="A206" s="25" t="s">
        <v>11</v>
      </c>
      <c r="B206" s="177" t="s">
        <v>82</v>
      </c>
      <c r="C206" s="177"/>
      <c r="D206" s="177"/>
      <c r="E206" s="177"/>
      <c r="F206" s="177"/>
      <c r="G206" s="178">
        <f>I120</f>
        <v>0</v>
      </c>
      <c r="H206" s="178"/>
      <c r="I206" s="178"/>
      <c r="J206" s="178"/>
    </row>
    <row r="207" spans="1:10" x14ac:dyDescent="0.35">
      <c r="A207" s="25" t="s">
        <v>13</v>
      </c>
      <c r="B207" s="177" t="s">
        <v>95</v>
      </c>
      <c r="C207" s="177"/>
      <c r="D207" s="177"/>
      <c r="E207" s="177"/>
      <c r="F207" s="177"/>
      <c r="G207" s="178">
        <f>G172</f>
        <v>0</v>
      </c>
      <c r="H207" s="178"/>
      <c r="I207" s="178"/>
      <c r="J207" s="178"/>
    </row>
    <row r="208" spans="1:10" x14ac:dyDescent="0.35">
      <c r="A208" s="25" t="s">
        <v>58</v>
      </c>
      <c r="B208" s="177" t="s">
        <v>126</v>
      </c>
      <c r="C208" s="177"/>
      <c r="D208" s="177"/>
      <c r="E208" s="177"/>
      <c r="F208" s="177"/>
      <c r="G208" s="178">
        <f>G180</f>
        <v>0</v>
      </c>
      <c r="H208" s="178"/>
      <c r="I208" s="178"/>
      <c r="J208" s="178"/>
    </row>
    <row r="209" spans="1:10" x14ac:dyDescent="0.35">
      <c r="A209" s="176" t="s">
        <v>143</v>
      </c>
      <c r="B209" s="176"/>
      <c r="C209" s="176"/>
      <c r="D209" s="176"/>
      <c r="E209" s="176"/>
      <c r="F209" s="176"/>
      <c r="G209" s="228">
        <f>SUM(G204:J208)</f>
        <v>0</v>
      </c>
      <c r="H209" s="228"/>
      <c r="I209" s="228"/>
      <c r="J209" s="228"/>
    </row>
    <row r="210" spans="1:10" x14ac:dyDescent="0.35">
      <c r="A210" s="25" t="s">
        <v>60</v>
      </c>
      <c r="B210" s="177" t="s">
        <v>144</v>
      </c>
      <c r="C210" s="177"/>
      <c r="D210" s="177"/>
      <c r="E210" s="177"/>
      <c r="F210" s="177"/>
      <c r="G210" s="178">
        <f>I194</f>
        <v>0</v>
      </c>
      <c r="H210" s="178"/>
      <c r="I210" s="178"/>
      <c r="J210" s="178"/>
    </row>
    <row r="211" spans="1:10" x14ac:dyDescent="0.35">
      <c r="A211" s="176" t="s">
        <v>145</v>
      </c>
      <c r="B211" s="176"/>
      <c r="C211" s="176"/>
      <c r="D211" s="176"/>
      <c r="E211" s="176"/>
      <c r="F211" s="176"/>
      <c r="G211" s="228">
        <f>SUM(G209:J210)</f>
        <v>0</v>
      </c>
      <c r="H211" s="228"/>
      <c r="I211" s="228"/>
      <c r="J211" s="228"/>
    </row>
    <row r="212" spans="1:10" x14ac:dyDescent="0.35">
      <c r="A212" s="176" t="s">
        <v>146</v>
      </c>
      <c r="B212" s="176"/>
      <c r="C212" s="176"/>
      <c r="D212" s="176"/>
      <c r="E212" s="176"/>
      <c r="F212" s="176"/>
      <c r="G212" s="237">
        <v>1</v>
      </c>
      <c r="H212" s="237"/>
      <c r="I212" s="237"/>
      <c r="J212" s="237"/>
    </row>
    <row r="213" spans="1:10" x14ac:dyDescent="0.35">
      <c r="A213" s="176" t="s">
        <v>147</v>
      </c>
      <c r="B213" s="176"/>
      <c r="C213" s="176"/>
      <c r="D213" s="176"/>
      <c r="E213" s="176"/>
      <c r="F213" s="176"/>
      <c r="G213" s="228">
        <f>G211*G212</f>
        <v>0</v>
      </c>
      <c r="H213" s="228"/>
      <c r="I213" s="228"/>
      <c r="J213" s="228"/>
    </row>
    <row r="214" spans="1:10" x14ac:dyDescent="0.35">
      <c r="A214" s="176" t="s">
        <v>148</v>
      </c>
      <c r="B214" s="176"/>
      <c r="C214" s="176"/>
      <c r="D214" s="176"/>
      <c r="E214" s="176"/>
      <c r="F214" s="176"/>
      <c r="G214" s="228">
        <f>G213*12</f>
        <v>0</v>
      </c>
      <c r="H214" s="228"/>
      <c r="I214" s="228"/>
      <c r="J214" s="228"/>
    </row>
  </sheetData>
  <mergeCells count="400">
    <mergeCell ref="B39:F39"/>
    <mergeCell ref="G39:J39"/>
    <mergeCell ref="A40:F40"/>
    <mergeCell ref="G40:J40"/>
    <mergeCell ref="A44:J44"/>
    <mergeCell ref="B207:F207"/>
    <mergeCell ref="G207:J207"/>
    <mergeCell ref="B191:F191"/>
    <mergeCell ref="G191:H191"/>
    <mergeCell ref="I191:J191"/>
    <mergeCell ref="B192:F192"/>
    <mergeCell ref="G192:H192"/>
    <mergeCell ref="I192:J192"/>
    <mergeCell ref="B189:F189"/>
    <mergeCell ref="G189:H189"/>
    <mergeCell ref="I189:J189"/>
    <mergeCell ref="B190:F190"/>
    <mergeCell ref="G190:H190"/>
    <mergeCell ref="I190:J190"/>
    <mergeCell ref="B187:F187"/>
    <mergeCell ref="G187:H187"/>
    <mergeCell ref="I187:J187"/>
    <mergeCell ref="B188:F188"/>
    <mergeCell ref="B208:F208"/>
    <mergeCell ref="G208:J208"/>
    <mergeCell ref="A195:J195"/>
    <mergeCell ref="A196:J196"/>
    <mergeCell ref="B200:F200"/>
    <mergeCell ref="G200:H200"/>
    <mergeCell ref="I200:J200"/>
    <mergeCell ref="B193:F193"/>
    <mergeCell ref="G193:H193"/>
    <mergeCell ref="I193:J193"/>
    <mergeCell ref="A194:F194"/>
    <mergeCell ref="G194:H194"/>
    <mergeCell ref="I194:J194"/>
    <mergeCell ref="A197:J197"/>
    <mergeCell ref="A198:J198"/>
    <mergeCell ref="A199:J199"/>
    <mergeCell ref="A214:F214"/>
    <mergeCell ref="G214:J214"/>
    <mergeCell ref="B210:F210"/>
    <mergeCell ref="G210:J210"/>
    <mergeCell ref="A211:F211"/>
    <mergeCell ref="G211:J211"/>
    <mergeCell ref="A212:F212"/>
    <mergeCell ref="G212:J212"/>
    <mergeCell ref="A201:J201"/>
    <mergeCell ref="B202:F202"/>
    <mergeCell ref="G202:H202"/>
    <mergeCell ref="I202:J202"/>
    <mergeCell ref="B203:F203"/>
    <mergeCell ref="G203:J203"/>
    <mergeCell ref="A209:F209"/>
    <mergeCell ref="G209:J209"/>
    <mergeCell ref="B204:F204"/>
    <mergeCell ref="G204:J204"/>
    <mergeCell ref="B205:F205"/>
    <mergeCell ref="G205:J205"/>
    <mergeCell ref="B206:F206"/>
    <mergeCell ref="G206:J206"/>
    <mergeCell ref="A213:F213"/>
    <mergeCell ref="G213:J213"/>
    <mergeCell ref="G188:H188"/>
    <mergeCell ref="I188:J188"/>
    <mergeCell ref="A183:J183"/>
    <mergeCell ref="A184:F184"/>
    <mergeCell ref="G184:J184"/>
    <mergeCell ref="A185:F185"/>
    <mergeCell ref="G185:J185"/>
    <mergeCell ref="A186:F186"/>
    <mergeCell ref="G186:J186"/>
    <mergeCell ref="A180:F180"/>
    <mergeCell ref="G180:J180"/>
    <mergeCell ref="B182:F182"/>
    <mergeCell ref="G182:H182"/>
    <mergeCell ref="I182:J182"/>
    <mergeCell ref="A181:J181"/>
    <mergeCell ref="B178:F178"/>
    <mergeCell ref="G178:J178"/>
    <mergeCell ref="B179:F179"/>
    <mergeCell ref="G179:J179"/>
    <mergeCell ref="A175:J175"/>
    <mergeCell ref="B176:F176"/>
    <mergeCell ref="G176:H176"/>
    <mergeCell ref="I176:J176"/>
    <mergeCell ref="B177:F177"/>
    <mergeCell ref="G177:J177"/>
    <mergeCell ref="A172:F172"/>
    <mergeCell ref="G172:J172"/>
    <mergeCell ref="B173:F173"/>
    <mergeCell ref="G173:H173"/>
    <mergeCell ref="I173:J173"/>
    <mergeCell ref="B174:F174"/>
    <mergeCell ref="G174:H174"/>
    <mergeCell ref="I174:J174"/>
    <mergeCell ref="B169:F169"/>
    <mergeCell ref="G169:J169"/>
    <mergeCell ref="B170:F170"/>
    <mergeCell ref="G170:J170"/>
    <mergeCell ref="B171:F171"/>
    <mergeCell ref="G171:J171"/>
    <mergeCell ref="B166:F166"/>
    <mergeCell ref="G166:H166"/>
    <mergeCell ref="I166:J166"/>
    <mergeCell ref="A167:J167"/>
    <mergeCell ref="B168:F168"/>
    <mergeCell ref="G168:J168"/>
    <mergeCell ref="B162:F162"/>
    <mergeCell ref="G162:J162"/>
    <mergeCell ref="B163:F163"/>
    <mergeCell ref="G163:J163"/>
    <mergeCell ref="A164:F164"/>
    <mergeCell ref="G164:J164"/>
    <mergeCell ref="A158:J158"/>
    <mergeCell ref="B159:F159"/>
    <mergeCell ref="G159:H159"/>
    <mergeCell ref="I159:J159"/>
    <mergeCell ref="A160:J160"/>
    <mergeCell ref="A161:F161"/>
    <mergeCell ref="G161:J161"/>
    <mergeCell ref="A151:J151"/>
    <mergeCell ref="A153:J153"/>
    <mergeCell ref="A152:J152"/>
    <mergeCell ref="A155:J155"/>
    <mergeCell ref="A156:J156"/>
    <mergeCell ref="A157:J157"/>
    <mergeCell ref="A147:F147"/>
    <mergeCell ref="G147:H147"/>
    <mergeCell ref="I147:J147"/>
    <mergeCell ref="A148:J148"/>
    <mergeCell ref="A149:J149"/>
    <mergeCell ref="A150:J150"/>
    <mergeCell ref="A154:J154"/>
    <mergeCell ref="A145:F145"/>
    <mergeCell ref="G145:H145"/>
    <mergeCell ref="I145:J145"/>
    <mergeCell ref="B146:F146"/>
    <mergeCell ref="G146:H146"/>
    <mergeCell ref="I146:J146"/>
    <mergeCell ref="A143:F143"/>
    <mergeCell ref="G143:H143"/>
    <mergeCell ref="I143:J143"/>
    <mergeCell ref="B144:F144"/>
    <mergeCell ref="G144:H144"/>
    <mergeCell ref="I144:J144"/>
    <mergeCell ref="B141:F141"/>
    <mergeCell ref="G141:H141"/>
    <mergeCell ref="I141:J141"/>
    <mergeCell ref="B142:F142"/>
    <mergeCell ref="G142:H142"/>
    <mergeCell ref="I142:J142"/>
    <mergeCell ref="B139:F139"/>
    <mergeCell ref="G139:H139"/>
    <mergeCell ref="I139:J139"/>
    <mergeCell ref="B140:F140"/>
    <mergeCell ref="G140:H140"/>
    <mergeCell ref="I140:J140"/>
    <mergeCell ref="B137:F137"/>
    <mergeCell ref="G137:H137"/>
    <mergeCell ref="I137:J137"/>
    <mergeCell ref="B138:F138"/>
    <mergeCell ref="G138:H138"/>
    <mergeCell ref="I138:J138"/>
    <mergeCell ref="A133:J133"/>
    <mergeCell ref="A134:F134"/>
    <mergeCell ref="G134:J134"/>
    <mergeCell ref="B136:F136"/>
    <mergeCell ref="G136:H136"/>
    <mergeCell ref="I136:J136"/>
    <mergeCell ref="A128:J128"/>
    <mergeCell ref="A129:J129"/>
    <mergeCell ref="A130:J130"/>
    <mergeCell ref="A131:J131"/>
    <mergeCell ref="B132:F132"/>
    <mergeCell ref="G132:H132"/>
    <mergeCell ref="I132:J132"/>
    <mergeCell ref="A121:J121"/>
    <mergeCell ref="A122:J122"/>
    <mergeCell ref="A123:J123"/>
    <mergeCell ref="A124:J124"/>
    <mergeCell ref="A126:J126"/>
    <mergeCell ref="A127:J127"/>
    <mergeCell ref="B119:F119"/>
    <mergeCell ref="G119:H119"/>
    <mergeCell ref="I119:J119"/>
    <mergeCell ref="A120:F120"/>
    <mergeCell ref="G120:H120"/>
    <mergeCell ref="I120:J120"/>
    <mergeCell ref="A125:J125"/>
    <mergeCell ref="B117:F117"/>
    <mergeCell ref="G117:H117"/>
    <mergeCell ref="I117:J117"/>
    <mergeCell ref="B118:F118"/>
    <mergeCell ref="G118:H118"/>
    <mergeCell ref="I118:J118"/>
    <mergeCell ref="B116:F116"/>
    <mergeCell ref="G116:H116"/>
    <mergeCell ref="I116:J116"/>
    <mergeCell ref="A108:J108"/>
    <mergeCell ref="A112:F112"/>
    <mergeCell ref="G112:J112"/>
    <mergeCell ref="B113:F113"/>
    <mergeCell ref="G113:H113"/>
    <mergeCell ref="I113:J113"/>
    <mergeCell ref="B114:F114"/>
    <mergeCell ref="G114:H114"/>
    <mergeCell ref="I114:J114"/>
    <mergeCell ref="A110:J110"/>
    <mergeCell ref="A111:F111"/>
    <mergeCell ref="G111:J111"/>
    <mergeCell ref="A109:J109"/>
    <mergeCell ref="A107:F107"/>
    <mergeCell ref="G107:J107"/>
    <mergeCell ref="B103:F103"/>
    <mergeCell ref="G103:J103"/>
    <mergeCell ref="B104:F104"/>
    <mergeCell ref="G104:J104"/>
    <mergeCell ref="B105:F105"/>
    <mergeCell ref="G105:J105"/>
    <mergeCell ref="B115:F115"/>
    <mergeCell ref="G115:H115"/>
    <mergeCell ref="I115:J115"/>
    <mergeCell ref="A101:J101"/>
    <mergeCell ref="A96:J96"/>
    <mergeCell ref="A97:J97"/>
    <mergeCell ref="A98:J98"/>
    <mergeCell ref="A99:J99"/>
    <mergeCell ref="A102:J102"/>
    <mergeCell ref="A100:J100"/>
    <mergeCell ref="B106:F106"/>
    <mergeCell ref="G106:J106"/>
    <mergeCell ref="B93:F93"/>
    <mergeCell ref="G93:J93"/>
    <mergeCell ref="B94:F94"/>
    <mergeCell ref="G94:J94"/>
    <mergeCell ref="A95:F95"/>
    <mergeCell ref="G95:J95"/>
    <mergeCell ref="B90:F90"/>
    <mergeCell ref="G90:J90"/>
    <mergeCell ref="B91:F91"/>
    <mergeCell ref="G91:J91"/>
    <mergeCell ref="B92:F92"/>
    <mergeCell ref="G92:J92"/>
    <mergeCell ref="B86:F86"/>
    <mergeCell ref="G86:J86"/>
    <mergeCell ref="B87:F87"/>
    <mergeCell ref="G87:J87"/>
    <mergeCell ref="B88:F88"/>
    <mergeCell ref="G88:J88"/>
    <mergeCell ref="A81:J81"/>
    <mergeCell ref="A82:J82"/>
    <mergeCell ref="A84:J84"/>
    <mergeCell ref="B85:F85"/>
    <mergeCell ref="G85:H85"/>
    <mergeCell ref="I85:J85"/>
    <mergeCell ref="A76:J76"/>
    <mergeCell ref="A77:J77"/>
    <mergeCell ref="A78:J78"/>
    <mergeCell ref="A79:J79"/>
    <mergeCell ref="A80:J80"/>
    <mergeCell ref="A72:F72"/>
    <mergeCell ref="G72:H72"/>
    <mergeCell ref="I72:J72"/>
    <mergeCell ref="A73:J73"/>
    <mergeCell ref="A74:J74"/>
    <mergeCell ref="A75:J75"/>
    <mergeCell ref="B70:F70"/>
    <mergeCell ref="G70:H70"/>
    <mergeCell ref="I70:J70"/>
    <mergeCell ref="B71:F71"/>
    <mergeCell ref="G71:H71"/>
    <mergeCell ref="I71:J71"/>
    <mergeCell ref="B68:F68"/>
    <mergeCell ref="G68:H68"/>
    <mergeCell ref="I68:J68"/>
    <mergeCell ref="B69:F69"/>
    <mergeCell ref="G69:H69"/>
    <mergeCell ref="I69:J69"/>
    <mergeCell ref="B66:F66"/>
    <mergeCell ref="G66:H66"/>
    <mergeCell ref="I66:J66"/>
    <mergeCell ref="B67:F67"/>
    <mergeCell ref="G67:H67"/>
    <mergeCell ref="I67:J67"/>
    <mergeCell ref="B64:F64"/>
    <mergeCell ref="G64:H64"/>
    <mergeCell ref="I64:J64"/>
    <mergeCell ref="B65:F65"/>
    <mergeCell ref="G65:H65"/>
    <mergeCell ref="I65:J65"/>
    <mergeCell ref="A59:J59"/>
    <mergeCell ref="A60:J60"/>
    <mergeCell ref="A61:F61"/>
    <mergeCell ref="G61:J61"/>
    <mergeCell ref="A62:J62"/>
    <mergeCell ref="B63:F63"/>
    <mergeCell ref="G63:H63"/>
    <mergeCell ref="I63:J63"/>
    <mergeCell ref="A55:F55"/>
    <mergeCell ref="G55:H55"/>
    <mergeCell ref="I55:J55"/>
    <mergeCell ref="A56:J56"/>
    <mergeCell ref="A57:J57"/>
    <mergeCell ref="A58:J58"/>
    <mergeCell ref="B53:F53"/>
    <mergeCell ref="G53:H53"/>
    <mergeCell ref="I53:J53"/>
    <mergeCell ref="B54:F54"/>
    <mergeCell ref="G54:H54"/>
    <mergeCell ref="I54:J54"/>
    <mergeCell ref="B51:F51"/>
    <mergeCell ref="G51:H51"/>
    <mergeCell ref="I51:J51"/>
    <mergeCell ref="B52:F52"/>
    <mergeCell ref="G52:H52"/>
    <mergeCell ref="I52:J52"/>
    <mergeCell ref="A47:J47"/>
    <mergeCell ref="B48:F48"/>
    <mergeCell ref="G48:H48"/>
    <mergeCell ref="I48:J48"/>
    <mergeCell ref="A49:J49"/>
    <mergeCell ref="A50:F50"/>
    <mergeCell ref="G50:J50"/>
    <mergeCell ref="A41:J41"/>
    <mergeCell ref="A42:J42"/>
    <mergeCell ref="A43:J43"/>
    <mergeCell ref="A45:J45"/>
    <mergeCell ref="B46:F46"/>
    <mergeCell ref="G46:H46"/>
    <mergeCell ref="I46:J46"/>
    <mergeCell ref="B36:F36"/>
    <mergeCell ref="G36:J36"/>
    <mergeCell ref="B37:F37"/>
    <mergeCell ref="G37:J37"/>
    <mergeCell ref="A38:F38"/>
    <mergeCell ref="G38:J38"/>
    <mergeCell ref="B33:F33"/>
    <mergeCell ref="G33:J33"/>
    <mergeCell ref="B34:F34"/>
    <mergeCell ref="G34:J34"/>
    <mergeCell ref="B35:F35"/>
    <mergeCell ref="G35:J35"/>
    <mergeCell ref="A31:J31"/>
    <mergeCell ref="B32:F32"/>
    <mergeCell ref="G32:H32"/>
    <mergeCell ref="I32:J32"/>
    <mergeCell ref="B25:F25"/>
    <mergeCell ref="G25:J25"/>
    <mergeCell ref="B26:F26"/>
    <mergeCell ref="G26:J26"/>
    <mergeCell ref="A27:J27"/>
    <mergeCell ref="A28:J28"/>
    <mergeCell ref="A7:J7"/>
    <mergeCell ref="A8:J8"/>
    <mergeCell ref="B22:F22"/>
    <mergeCell ref="G22:J22"/>
    <mergeCell ref="B23:F23"/>
    <mergeCell ref="G23:J23"/>
    <mergeCell ref="B24:F24"/>
    <mergeCell ref="G24:J24"/>
    <mergeCell ref="A19:J19"/>
    <mergeCell ref="A20:J20"/>
    <mergeCell ref="B21:F21"/>
    <mergeCell ref="G21:H21"/>
    <mergeCell ref="I21:J21"/>
    <mergeCell ref="A1:J1"/>
    <mergeCell ref="A2:J2"/>
    <mergeCell ref="B3:F3"/>
    <mergeCell ref="G3:H3"/>
    <mergeCell ref="I3:J3"/>
    <mergeCell ref="A4:J4"/>
    <mergeCell ref="A5:C5"/>
    <mergeCell ref="D5:J5"/>
    <mergeCell ref="A6:C6"/>
    <mergeCell ref="D6:J6"/>
    <mergeCell ref="B89:F89"/>
    <mergeCell ref="G89:J89"/>
    <mergeCell ref="A9:J9"/>
    <mergeCell ref="B10:F10"/>
    <mergeCell ref="G10:J10"/>
    <mergeCell ref="B11:F11"/>
    <mergeCell ref="G11:J11"/>
    <mergeCell ref="B12:F12"/>
    <mergeCell ref="G12:J12"/>
    <mergeCell ref="A18:C18"/>
    <mergeCell ref="D18:E18"/>
    <mergeCell ref="F18:J18"/>
    <mergeCell ref="B13:F13"/>
    <mergeCell ref="G13:J13"/>
    <mergeCell ref="A14:J14"/>
    <mergeCell ref="A15:J15"/>
    <mergeCell ref="A16:J16"/>
    <mergeCell ref="A17:C17"/>
    <mergeCell ref="D17:E17"/>
    <mergeCell ref="F17:J17"/>
    <mergeCell ref="A29:J29"/>
    <mergeCell ref="B30:F30"/>
    <mergeCell ref="G30:H30"/>
    <mergeCell ref="I30:J3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779965-85B8-4464-8576-FCAA9C1036B0}">
  <sheetPr>
    <tabColor theme="3" tint="0.59999389629810485"/>
  </sheetPr>
  <dimension ref="A1:M214"/>
  <sheetViews>
    <sheetView topLeftCell="A181" zoomScaleNormal="100" workbookViewId="0">
      <selection activeCell="G191" sqref="G191:H193"/>
    </sheetView>
  </sheetViews>
  <sheetFormatPr defaultRowHeight="14.5" x14ac:dyDescent="0.35"/>
  <cols>
    <col min="2" max="2" width="13.26953125" customWidth="1"/>
    <col min="3" max="3" width="13.36328125" customWidth="1"/>
    <col min="4" max="4" width="12.6328125" customWidth="1"/>
    <col min="5" max="5" width="13.36328125" customWidth="1"/>
    <col min="6" max="6" width="12.90625" customWidth="1"/>
    <col min="8" max="8" width="11.54296875" bestFit="1" customWidth="1"/>
    <col min="9" max="9" width="13" bestFit="1" customWidth="1"/>
    <col min="10" max="10" width="9.90625" bestFit="1" customWidth="1"/>
    <col min="13" max="13" width="17.453125" bestFit="1" customWidth="1"/>
  </cols>
  <sheetData>
    <row r="1" spans="1:10" x14ac:dyDescent="0.35">
      <c r="A1" s="119" t="s">
        <v>0</v>
      </c>
      <c r="B1" s="119"/>
      <c r="C1" s="119"/>
      <c r="D1" s="119"/>
      <c r="E1" s="119"/>
      <c r="F1" s="119"/>
      <c r="G1" s="119"/>
      <c r="H1" s="119"/>
      <c r="I1" s="119"/>
      <c r="J1" s="119"/>
    </row>
    <row r="2" spans="1:10" x14ac:dyDescent="0.35">
      <c r="A2" s="119" t="s">
        <v>1</v>
      </c>
      <c r="B2" s="119"/>
      <c r="C2" s="119"/>
      <c r="D2" s="119"/>
      <c r="E2" s="119"/>
      <c r="F2" s="119"/>
      <c r="G2" s="119"/>
      <c r="H2" s="119"/>
      <c r="I2" s="119"/>
      <c r="J2" s="119"/>
    </row>
    <row r="3" spans="1:10" x14ac:dyDescent="0.35">
      <c r="A3" s="23"/>
      <c r="B3" s="132"/>
      <c r="C3" s="132"/>
      <c r="D3" s="132"/>
      <c r="E3" s="132"/>
      <c r="F3" s="132"/>
      <c r="G3" s="132"/>
      <c r="H3" s="132"/>
      <c r="I3" s="132"/>
      <c r="J3" s="132"/>
    </row>
    <row r="4" spans="1:10" x14ac:dyDescent="0.35">
      <c r="A4" s="133" t="s">
        <v>164</v>
      </c>
      <c r="B4" s="133"/>
      <c r="C4" s="133"/>
      <c r="D4" s="133"/>
      <c r="E4" s="133"/>
      <c r="F4" s="133"/>
      <c r="G4" s="133"/>
      <c r="H4" s="133"/>
      <c r="I4" s="133"/>
      <c r="J4" s="133"/>
    </row>
    <row r="5" spans="1:10" x14ac:dyDescent="0.35">
      <c r="A5" s="134" t="s">
        <v>2</v>
      </c>
      <c r="B5" s="134"/>
      <c r="C5" s="134"/>
      <c r="D5" s="135" t="s">
        <v>469</v>
      </c>
      <c r="E5" s="135"/>
      <c r="F5" s="135"/>
      <c r="G5" s="135"/>
      <c r="H5" s="135"/>
      <c r="I5" s="135"/>
      <c r="J5" s="135"/>
    </row>
    <row r="6" spans="1:10" x14ac:dyDescent="0.35">
      <c r="A6" s="134" t="s">
        <v>3</v>
      </c>
      <c r="B6" s="134"/>
      <c r="C6" s="134"/>
      <c r="D6" s="135" t="s">
        <v>4</v>
      </c>
      <c r="E6" s="135"/>
      <c r="F6" s="135"/>
      <c r="G6" s="135"/>
      <c r="H6" s="135"/>
      <c r="I6" s="135"/>
      <c r="J6" s="135"/>
    </row>
    <row r="7" spans="1:10" x14ac:dyDescent="0.35">
      <c r="A7" s="136"/>
      <c r="B7" s="136"/>
      <c r="C7" s="136"/>
      <c r="D7" s="136"/>
      <c r="E7" s="136"/>
      <c r="F7" s="136"/>
      <c r="G7" s="136"/>
      <c r="H7" s="136"/>
      <c r="I7" s="136"/>
      <c r="J7" s="136"/>
    </row>
    <row r="8" spans="1:10" x14ac:dyDescent="0.35">
      <c r="A8" s="119" t="s">
        <v>5</v>
      </c>
      <c r="B8" s="119"/>
      <c r="C8" s="119"/>
      <c r="D8" s="119"/>
      <c r="E8" s="119"/>
      <c r="F8" s="119"/>
      <c r="G8" s="119"/>
      <c r="H8" s="119"/>
      <c r="I8" s="119"/>
      <c r="J8" s="119"/>
    </row>
    <row r="9" spans="1:10" x14ac:dyDescent="0.35">
      <c r="A9" s="128"/>
      <c r="B9" s="128"/>
      <c r="C9" s="128"/>
      <c r="D9" s="128"/>
      <c r="E9" s="128"/>
      <c r="F9" s="128"/>
      <c r="G9" s="128"/>
      <c r="H9" s="128"/>
      <c r="I9" s="128"/>
      <c r="J9" s="128"/>
    </row>
    <row r="10" spans="1:10" x14ac:dyDescent="0.35">
      <c r="A10" s="22" t="s">
        <v>6</v>
      </c>
      <c r="B10" s="129" t="s">
        <v>7</v>
      </c>
      <c r="C10" s="129"/>
      <c r="D10" s="129"/>
      <c r="E10" s="129"/>
      <c r="F10" s="129"/>
      <c r="G10" s="103"/>
      <c r="H10" s="103"/>
      <c r="I10" s="103"/>
      <c r="J10" s="103"/>
    </row>
    <row r="11" spans="1:10" x14ac:dyDescent="0.35">
      <c r="A11" s="22" t="s">
        <v>8</v>
      </c>
      <c r="B11" s="129" t="s">
        <v>9</v>
      </c>
      <c r="C11" s="129"/>
      <c r="D11" s="129"/>
      <c r="E11" s="129"/>
      <c r="F11" s="129"/>
      <c r="G11" s="103" t="s">
        <v>10</v>
      </c>
      <c r="H11" s="103"/>
      <c r="I11" s="103"/>
      <c r="J11" s="103"/>
    </row>
    <row r="12" spans="1:10" x14ac:dyDescent="0.35">
      <c r="A12" s="22" t="s">
        <v>11</v>
      </c>
      <c r="B12" s="129" t="s">
        <v>12</v>
      </c>
      <c r="C12" s="129"/>
      <c r="D12" s="129"/>
      <c r="E12" s="129"/>
      <c r="F12" s="129"/>
      <c r="G12" s="103"/>
      <c r="H12" s="103"/>
      <c r="I12" s="103"/>
      <c r="J12" s="103"/>
    </row>
    <row r="13" spans="1:10" x14ac:dyDescent="0.35">
      <c r="A13" s="22" t="s">
        <v>13</v>
      </c>
      <c r="B13" s="129" t="s">
        <v>14</v>
      </c>
      <c r="C13" s="129"/>
      <c r="D13" s="129"/>
      <c r="E13" s="129"/>
      <c r="F13" s="129"/>
      <c r="G13" s="103" t="s">
        <v>15</v>
      </c>
      <c r="H13" s="103"/>
      <c r="I13" s="103"/>
      <c r="J13" s="103"/>
    </row>
    <row r="14" spans="1:10" x14ac:dyDescent="0.35">
      <c r="A14" s="128"/>
      <c r="B14" s="128"/>
      <c r="C14" s="128"/>
      <c r="D14" s="128"/>
      <c r="E14" s="128"/>
      <c r="F14" s="128"/>
      <c r="G14" s="128"/>
      <c r="H14" s="128"/>
      <c r="I14" s="128"/>
      <c r="J14" s="128"/>
    </row>
    <row r="15" spans="1:10" x14ac:dyDescent="0.35">
      <c r="A15" s="119" t="s">
        <v>16</v>
      </c>
      <c r="B15" s="119"/>
      <c r="C15" s="119"/>
      <c r="D15" s="119"/>
      <c r="E15" s="119"/>
      <c r="F15" s="119"/>
      <c r="G15" s="119"/>
      <c r="H15" s="119"/>
      <c r="I15" s="119"/>
      <c r="J15" s="119"/>
    </row>
    <row r="16" spans="1:10" x14ac:dyDescent="0.35">
      <c r="A16" s="128"/>
      <c r="B16" s="128"/>
      <c r="C16" s="128"/>
      <c r="D16" s="128"/>
      <c r="E16" s="128"/>
      <c r="F16" s="128"/>
      <c r="G16" s="128"/>
      <c r="H16" s="128"/>
      <c r="I16" s="128"/>
      <c r="J16" s="128"/>
    </row>
    <row r="17" spans="1:10" x14ac:dyDescent="0.35">
      <c r="A17" s="130" t="s">
        <v>17</v>
      </c>
      <c r="B17" s="130"/>
      <c r="C17" s="130"/>
      <c r="D17" s="103" t="s">
        <v>18</v>
      </c>
      <c r="E17" s="103"/>
      <c r="F17" s="103" t="s">
        <v>19</v>
      </c>
      <c r="G17" s="103"/>
      <c r="H17" s="103"/>
      <c r="I17" s="103"/>
      <c r="J17" s="103"/>
    </row>
    <row r="18" spans="1:10" ht="28" customHeight="1" x14ac:dyDescent="0.35">
      <c r="A18" s="101" t="s">
        <v>191</v>
      </c>
      <c r="B18" s="101"/>
      <c r="C18" s="101"/>
      <c r="D18" s="103" t="s">
        <v>20</v>
      </c>
      <c r="E18" s="103"/>
      <c r="F18" s="103">
        <v>1</v>
      </c>
      <c r="G18" s="103"/>
      <c r="H18" s="103"/>
      <c r="I18" s="103"/>
      <c r="J18" s="103"/>
    </row>
    <row r="19" spans="1:10" x14ac:dyDescent="0.35">
      <c r="A19" s="128"/>
      <c r="B19" s="128"/>
      <c r="C19" s="128"/>
      <c r="D19" s="128"/>
      <c r="E19" s="128"/>
      <c r="F19" s="128"/>
      <c r="G19" s="128"/>
      <c r="H19" s="128"/>
      <c r="I19" s="128"/>
      <c r="J19" s="128"/>
    </row>
    <row r="20" spans="1:10" x14ac:dyDescent="0.35">
      <c r="A20" s="119" t="s">
        <v>21</v>
      </c>
      <c r="B20" s="119"/>
      <c r="C20" s="119"/>
      <c r="D20" s="119"/>
      <c r="E20" s="119"/>
      <c r="F20" s="119"/>
      <c r="G20" s="119"/>
      <c r="H20" s="119"/>
      <c r="I20" s="119"/>
      <c r="J20" s="119"/>
    </row>
    <row r="21" spans="1:10" x14ac:dyDescent="0.35">
      <c r="A21" s="23"/>
      <c r="B21" s="139"/>
      <c r="C21" s="139"/>
      <c r="D21" s="139"/>
      <c r="E21" s="139"/>
      <c r="F21" s="139"/>
      <c r="G21" s="139"/>
      <c r="H21" s="139"/>
      <c r="I21" s="139"/>
      <c r="J21" s="139"/>
    </row>
    <row r="22" spans="1:10" ht="28" customHeight="1" x14ac:dyDescent="0.35">
      <c r="A22" s="18" t="s">
        <v>22</v>
      </c>
      <c r="B22" s="137" t="s">
        <v>23</v>
      </c>
      <c r="C22" s="137"/>
      <c r="D22" s="137"/>
      <c r="E22" s="137"/>
      <c r="F22" s="137"/>
      <c r="G22" s="103" t="s">
        <v>191</v>
      </c>
      <c r="H22" s="103"/>
      <c r="I22" s="103"/>
      <c r="J22" s="103"/>
    </row>
    <row r="23" spans="1:10" x14ac:dyDescent="0.35">
      <c r="A23" s="18" t="s">
        <v>193</v>
      </c>
      <c r="B23" s="137" t="s">
        <v>24</v>
      </c>
      <c r="C23" s="137"/>
      <c r="D23" s="137"/>
      <c r="E23" s="137"/>
      <c r="F23" s="137"/>
      <c r="G23" s="130" t="s">
        <v>162</v>
      </c>
      <c r="H23" s="130"/>
      <c r="I23" s="130"/>
      <c r="J23" s="130"/>
    </row>
    <row r="24" spans="1:10" x14ac:dyDescent="0.35">
      <c r="A24" s="18" t="s">
        <v>194</v>
      </c>
      <c r="B24" s="137" t="s">
        <v>25</v>
      </c>
      <c r="C24" s="137"/>
      <c r="D24" s="137"/>
      <c r="E24" s="137"/>
      <c r="F24" s="137"/>
      <c r="G24" s="138"/>
      <c r="H24" s="138"/>
      <c r="I24" s="138"/>
      <c r="J24" s="138"/>
    </row>
    <row r="25" spans="1:10" x14ac:dyDescent="0.35">
      <c r="A25" s="18" t="s">
        <v>195</v>
      </c>
      <c r="B25" s="137" t="s">
        <v>26</v>
      </c>
      <c r="C25" s="137"/>
      <c r="D25" s="137"/>
      <c r="E25" s="137"/>
      <c r="F25" s="137"/>
      <c r="G25" s="130" t="s">
        <v>163</v>
      </c>
      <c r="H25" s="130"/>
      <c r="I25" s="130"/>
      <c r="J25" s="130"/>
    </row>
    <row r="26" spans="1:10" x14ac:dyDescent="0.35">
      <c r="A26" s="18" t="s">
        <v>196</v>
      </c>
      <c r="B26" s="137" t="s">
        <v>27</v>
      </c>
      <c r="C26" s="137"/>
      <c r="D26" s="137"/>
      <c r="E26" s="137"/>
      <c r="F26" s="137"/>
      <c r="G26" s="140">
        <v>44927</v>
      </c>
      <c r="H26" s="140"/>
      <c r="I26" s="140"/>
      <c r="J26" s="140"/>
    </row>
    <row r="27" spans="1:10" x14ac:dyDescent="0.35">
      <c r="A27" s="141" t="s">
        <v>28</v>
      </c>
      <c r="B27" s="141"/>
      <c r="C27" s="141"/>
      <c r="D27" s="141"/>
      <c r="E27" s="141"/>
      <c r="F27" s="141"/>
      <c r="G27" s="141"/>
      <c r="H27" s="141"/>
      <c r="I27" s="141"/>
      <c r="J27" s="141"/>
    </row>
    <row r="28" spans="1:10" x14ac:dyDescent="0.35">
      <c r="A28" s="131" t="s">
        <v>29</v>
      </c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10" x14ac:dyDescent="0.35">
      <c r="A29" s="131" t="s">
        <v>490</v>
      </c>
      <c r="B29" s="131"/>
      <c r="C29" s="131"/>
      <c r="D29" s="131"/>
      <c r="E29" s="131"/>
      <c r="F29" s="131"/>
      <c r="G29" s="131"/>
      <c r="H29" s="131"/>
      <c r="I29" s="131"/>
      <c r="J29" s="131"/>
    </row>
    <row r="30" spans="1:10" x14ac:dyDescent="0.35">
      <c r="A30" s="23"/>
      <c r="B30" s="132"/>
      <c r="C30" s="132"/>
      <c r="D30" s="132"/>
      <c r="E30" s="132"/>
      <c r="F30" s="132"/>
      <c r="G30" s="132"/>
      <c r="H30" s="132"/>
      <c r="I30" s="132"/>
      <c r="J30" s="132"/>
    </row>
    <row r="31" spans="1:10" x14ac:dyDescent="0.35">
      <c r="A31" s="119" t="s">
        <v>30</v>
      </c>
      <c r="B31" s="119"/>
      <c r="C31" s="119"/>
      <c r="D31" s="119"/>
      <c r="E31" s="119"/>
      <c r="F31" s="119"/>
      <c r="G31" s="119"/>
      <c r="H31" s="119"/>
      <c r="I31" s="119"/>
      <c r="J31" s="119"/>
    </row>
    <row r="32" spans="1:10" x14ac:dyDescent="0.35">
      <c r="A32" s="23"/>
      <c r="B32" s="139"/>
      <c r="C32" s="139"/>
      <c r="D32" s="139"/>
      <c r="E32" s="139"/>
      <c r="F32" s="139"/>
      <c r="G32" s="139"/>
      <c r="H32" s="139"/>
      <c r="I32" s="139"/>
      <c r="J32" s="139"/>
    </row>
    <row r="33" spans="1:10" x14ac:dyDescent="0.35">
      <c r="A33" s="18">
        <v>1</v>
      </c>
      <c r="B33" s="103" t="s">
        <v>31</v>
      </c>
      <c r="C33" s="103"/>
      <c r="D33" s="103"/>
      <c r="E33" s="103"/>
      <c r="F33" s="103"/>
      <c r="G33" s="130" t="s">
        <v>32</v>
      </c>
      <c r="H33" s="130"/>
      <c r="I33" s="130"/>
      <c r="J33" s="130"/>
    </row>
    <row r="34" spans="1:10" x14ac:dyDescent="0.35">
      <c r="A34" s="19" t="s">
        <v>6</v>
      </c>
      <c r="B34" s="137" t="s">
        <v>33</v>
      </c>
      <c r="C34" s="137"/>
      <c r="D34" s="137"/>
      <c r="E34" s="137"/>
      <c r="F34" s="137"/>
      <c r="G34" s="100">
        <f>G24</f>
        <v>0</v>
      </c>
      <c r="H34" s="100"/>
      <c r="I34" s="100"/>
      <c r="J34" s="100"/>
    </row>
    <row r="35" spans="1:10" x14ac:dyDescent="0.35">
      <c r="A35" s="19" t="s">
        <v>8</v>
      </c>
      <c r="B35" s="137" t="s">
        <v>34</v>
      </c>
      <c r="C35" s="137"/>
      <c r="D35" s="137"/>
      <c r="E35" s="137"/>
      <c r="F35" s="137"/>
      <c r="G35" s="100">
        <f>G34*30%</f>
        <v>0</v>
      </c>
      <c r="H35" s="100"/>
      <c r="I35" s="100"/>
      <c r="J35" s="100"/>
    </row>
    <row r="36" spans="1:10" x14ac:dyDescent="0.35">
      <c r="A36" s="19" t="s">
        <v>11</v>
      </c>
      <c r="B36" s="142" t="s">
        <v>35</v>
      </c>
      <c r="C36" s="143"/>
      <c r="D36" s="143"/>
      <c r="E36" s="143"/>
      <c r="F36" s="144"/>
      <c r="G36" s="145">
        <v>0</v>
      </c>
      <c r="H36" s="146"/>
      <c r="I36" s="146"/>
      <c r="J36" s="147"/>
    </row>
    <row r="37" spans="1:10" x14ac:dyDescent="0.35">
      <c r="A37" s="19" t="s">
        <v>13</v>
      </c>
      <c r="B37" s="148" t="s">
        <v>36</v>
      </c>
      <c r="C37" s="148"/>
      <c r="D37" s="148"/>
      <c r="E37" s="148"/>
      <c r="F37" s="148"/>
      <c r="G37" s="100">
        <v>0</v>
      </c>
      <c r="H37" s="100"/>
      <c r="I37" s="100"/>
      <c r="J37" s="100"/>
    </row>
    <row r="38" spans="1:10" x14ac:dyDescent="0.35">
      <c r="A38" s="103" t="s">
        <v>216</v>
      </c>
      <c r="B38" s="103"/>
      <c r="C38" s="103"/>
      <c r="D38" s="103"/>
      <c r="E38" s="103"/>
      <c r="F38" s="103"/>
      <c r="G38" s="102">
        <f>SUM(G34:J37)</f>
        <v>0</v>
      </c>
      <c r="H38" s="102"/>
      <c r="I38" s="102"/>
      <c r="J38" s="102"/>
    </row>
    <row r="39" spans="1:10" x14ac:dyDescent="0.35">
      <c r="A39" s="37" t="s">
        <v>58</v>
      </c>
      <c r="B39" s="142" t="s">
        <v>221</v>
      </c>
      <c r="C39" s="143"/>
      <c r="D39" s="143"/>
      <c r="E39" s="143"/>
      <c r="F39" s="144"/>
      <c r="G39" s="145">
        <f>(G34+G35)/180*15*1.6</f>
        <v>0</v>
      </c>
      <c r="H39" s="146"/>
      <c r="I39" s="146"/>
      <c r="J39" s="147"/>
    </row>
    <row r="40" spans="1:10" x14ac:dyDescent="0.35">
      <c r="A40" s="243" t="s">
        <v>37</v>
      </c>
      <c r="B40" s="244"/>
      <c r="C40" s="244"/>
      <c r="D40" s="244"/>
      <c r="E40" s="244"/>
      <c r="F40" s="245"/>
      <c r="G40" s="246">
        <f>G38+G39</f>
        <v>0</v>
      </c>
      <c r="H40" s="247"/>
      <c r="I40" s="247"/>
      <c r="J40" s="248"/>
    </row>
    <row r="41" spans="1:10" x14ac:dyDescent="0.35">
      <c r="A41" s="152" t="s">
        <v>38</v>
      </c>
      <c r="B41" s="152"/>
      <c r="C41" s="152"/>
      <c r="D41" s="152"/>
      <c r="E41" s="152"/>
      <c r="F41" s="152"/>
      <c r="G41" s="152"/>
      <c r="H41" s="152"/>
      <c r="I41" s="152"/>
      <c r="J41" s="152"/>
    </row>
    <row r="42" spans="1:10" ht="14.5" customHeight="1" x14ac:dyDescent="0.35">
      <c r="A42" s="153" t="s">
        <v>477</v>
      </c>
      <c r="B42" s="153"/>
      <c r="C42" s="153"/>
      <c r="D42" s="153"/>
      <c r="E42" s="153"/>
      <c r="F42" s="153"/>
      <c r="G42" s="153"/>
      <c r="H42" s="153"/>
      <c r="I42" s="153"/>
      <c r="J42" s="153"/>
    </row>
    <row r="43" spans="1:10" ht="14.5" customHeight="1" x14ac:dyDescent="0.35">
      <c r="A43" s="153" t="s">
        <v>39</v>
      </c>
      <c r="B43" s="153"/>
      <c r="C43" s="153"/>
      <c r="D43" s="153"/>
      <c r="E43" s="153"/>
      <c r="F43" s="153"/>
      <c r="G43" s="153"/>
      <c r="H43" s="153"/>
      <c r="I43" s="153"/>
      <c r="J43" s="153"/>
    </row>
    <row r="44" spans="1:10" ht="29.5" customHeight="1" x14ac:dyDescent="0.35">
      <c r="A44" s="249" t="s">
        <v>491</v>
      </c>
      <c r="B44" s="249"/>
      <c r="C44" s="249"/>
      <c r="D44" s="249"/>
      <c r="E44" s="249"/>
      <c r="F44" s="249"/>
      <c r="G44" s="249"/>
      <c r="H44" s="249"/>
      <c r="I44" s="249"/>
      <c r="J44" s="249"/>
    </row>
    <row r="45" spans="1:10" ht="28" customHeight="1" x14ac:dyDescent="0.35">
      <c r="A45" s="154" t="s">
        <v>500</v>
      </c>
      <c r="B45" s="154"/>
      <c r="C45" s="154"/>
      <c r="D45" s="154"/>
      <c r="E45" s="154"/>
      <c r="F45" s="154"/>
      <c r="G45" s="154"/>
      <c r="H45" s="154"/>
      <c r="I45" s="154"/>
      <c r="J45" s="154"/>
    </row>
    <row r="46" spans="1:10" x14ac:dyDescent="0.35">
      <c r="A46" s="23"/>
      <c r="B46" s="132"/>
      <c r="C46" s="132"/>
      <c r="D46" s="132"/>
      <c r="E46" s="132"/>
      <c r="F46" s="132"/>
      <c r="G46" s="132"/>
      <c r="H46" s="132"/>
      <c r="I46" s="132"/>
      <c r="J46" s="132"/>
    </row>
    <row r="47" spans="1:10" x14ac:dyDescent="0.35">
      <c r="A47" s="119" t="s">
        <v>40</v>
      </c>
      <c r="B47" s="119"/>
      <c r="C47" s="119"/>
      <c r="D47" s="119"/>
      <c r="E47" s="119"/>
      <c r="F47" s="119"/>
      <c r="G47" s="119"/>
      <c r="H47" s="119"/>
      <c r="I47" s="119"/>
      <c r="J47" s="119"/>
    </row>
    <row r="48" spans="1:10" x14ac:dyDescent="0.35">
      <c r="A48" s="23"/>
      <c r="B48" s="132"/>
      <c r="C48" s="132"/>
      <c r="D48" s="132"/>
      <c r="E48" s="132"/>
      <c r="F48" s="132"/>
      <c r="G48" s="132"/>
      <c r="H48" s="132"/>
      <c r="I48" s="132"/>
      <c r="J48" s="132"/>
    </row>
    <row r="49" spans="1:10" x14ac:dyDescent="0.35">
      <c r="A49" s="149" t="s">
        <v>41</v>
      </c>
      <c r="B49" s="149"/>
      <c r="C49" s="149"/>
      <c r="D49" s="149"/>
      <c r="E49" s="149"/>
      <c r="F49" s="149"/>
      <c r="G49" s="149"/>
      <c r="H49" s="149"/>
      <c r="I49" s="149"/>
      <c r="J49" s="149"/>
    </row>
    <row r="50" spans="1:10" x14ac:dyDescent="0.35">
      <c r="A50" s="150" t="s">
        <v>42</v>
      </c>
      <c r="B50" s="150"/>
      <c r="C50" s="150"/>
      <c r="D50" s="150"/>
      <c r="E50" s="150"/>
      <c r="F50" s="150"/>
      <c r="G50" s="151">
        <f>G38</f>
        <v>0</v>
      </c>
      <c r="H50" s="151"/>
      <c r="I50" s="151"/>
      <c r="J50" s="151"/>
    </row>
    <row r="51" spans="1:10" x14ac:dyDescent="0.35">
      <c r="A51" s="23"/>
      <c r="B51" s="139"/>
      <c r="C51" s="139"/>
      <c r="D51" s="139"/>
      <c r="E51" s="139"/>
      <c r="F51" s="139"/>
      <c r="G51" s="139"/>
      <c r="H51" s="139"/>
      <c r="I51" s="139"/>
      <c r="J51" s="139"/>
    </row>
    <row r="52" spans="1:10" x14ac:dyDescent="0.35">
      <c r="A52" s="18" t="s">
        <v>43</v>
      </c>
      <c r="B52" s="103" t="s">
        <v>44</v>
      </c>
      <c r="C52" s="103"/>
      <c r="D52" s="103"/>
      <c r="E52" s="103"/>
      <c r="F52" s="103"/>
      <c r="G52" s="103" t="s">
        <v>45</v>
      </c>
      <c r="H52" s="103"/>
      <c r="I52" s="103" t="s">
        <v>32</v>
      </c>
      <c r="J52" s="103"/>
    </row>
    <row r="53" spans="1:10" x14ac:dyDescent="0.35">
      <c r="A53" s="19" t="s">
        <v>6</v>
      </c>
      <c r="B53" s="137" t="s">
        <v>46</v>
      </c>
      <c r="C53" s="137"/>
      <c r="D53" s="137"/>
      <c r="E53" s="137"/>
      <c r="F53" s="137"/>
      <c r="G53" s="155">
        <v>8.3299999999999999E-2</v>
      </c>
      <c r="H53" s="155"/>
      <c r="I53" s="156">
        <f>G50*G53</f>
        <v>0</v>
      </c>
      <c r="J53" s="156"/>
    </row>
    <row r="54" spans="1:10" x14ac:dyDescent="0.35">
      <c r="A54" s="19" t="s">
        <v>8</v>
      </c>
      <c r="B54" s="137" t="s">
        <v>167</v>
      </c>
      <c r="C54" s="137"/>
      <c r="D54" s="137"/>
      <c r="E54" s="137"/>
      <c r="F54" s="137"/>
      <c r="G54" s="157">
        <v>2.7799999999999998E-2</v>
      </c>
      <c r="H54" s="157"/>
      <c r="I54" s="156">
        <f>G50*G54</f>
        <v>0</v>
      </c>
      <c r="J54" s="156"/>
    </row>
    <row r="55" spans="1:10" x14ac:dyDescent="0.35">
      <c r="A55" s="103" t="s">
        <v>37</v>
      </c>
      <c r="B55" s="103"/>
      <c r="C55" s="103"/>
      <c r="D55" s="103"/>
      <c r="E55" s="103"/>
      <c r="F55" s="103"/>
      <c r="G55" s="155">
        <f>SUM(G53:H54)</f>
        <v>0.1111</v>
      </c>
      <c r="H55" s="101"/>
      <c r="I55" s="164">
        <f>SUM(I53:J54)</f>
        <v>0</v>
      </c>
      <c r="J55" s="164"/>
    </row>
    <row r="56" spans="1:10" ht="29.5" customHeight="1" x14ac:dyDescent="0.35">
      <c r="A56" s="165" t="s">
        <v>47</v>
      </c>
      <c r="B56" s="165"/>
      <c r="C56" s="165"/>
      <c r="D56" s="165"/>
      <c r="E56" s="165"/>
      <c r="F56" s="165"/>
      <c r="G56" s="165"/>
      <c r="H56" s="165"/>
      <c r="I56" s="165"/>
      <c r="J56" s="165"/>
    </row>
    <row r="57" spans="1:10" x14ac:dyDescent="0.35">
      <c r="A57" s="166" t="s">
        <v>48</v>
      </c>
      <c r="B57" s="166"/>
      <c r="C57" s="166"/>
      <c r="D57" s="166"/>
      <c r="E57" s="166"/>
      <c r="F57" s="166"/>
      <c r="G57" s="166"/>
      <c r="H57" s="166"/>
      <c r="I57" s="166"/>
      <c r="J57" s="166"/>
    </row>
    <row r="58" spans="1:10" x14ac:dyDescent="0.35">
      <c r="A58" s="133" t="s">
        <v>49</v>
      </c>
      <c r="B58" s="133"/>
      <c r="C58" s="133"/>
      <c r="D58" s="133"/>
      <c r="E58" s="133"/>
      <c r="F58" s="133"/>
      <c r="G58" s="133"/>
      <c r="H58" s="133"/>
      <c r="I58" s="133"/>
      <c r="J58" s="133"/>
    </row>
    <row r="59" spans="1:10" x14ac:dyDescent="0.35">
      <c r="A59" s="132"/>
      <c r="B59" s="132"/>
      <c r="C59" s="132"/>
      <c r="D59" s="132"/>
      <c r="E59" s="132"/>
      <c r="F59" s="132"/>
      <c r="G59" s="132"/>
      <c r="H59" s="132"/>
      <c r="I59" s="132"/>
      <c r="J59" s="132"/>
    </row>
    <row r="60" spans="1:10" x14ac:dyDescent="0.35">
      <c r="A60" s="158" t="s">
        <v>50</v>
      </c>
      <c r="B60" s="158"/>
      <c r="C60" s="158"/>
      <c r="D60" s="158"/>
      <c r="E60" s="158"/>
      <c r="F60" s="158"/>
      <c r="G60" s="158"/>
      <c r="H60" s="158"/>
      <c r="I60" s="158"/>
      <c r="J60" s="158"/>
    </row>
    <row r="61" spans="1:10" x14ac:dyDescent="0.35">
      <c r="A61" s="159" t="s">
        <v>51</v>
      </c>
      <c r="B61" s="159"/>
      <c r="C61" s="159"/>
      <c r="D61" s="159"/>
      <c r="E61" s="159"/>
      <c r="F61" s="159"/>
      <c r="G61" s="160">
        <f>G40+I55</f>
        <v>0</v>
      </c>
      <c r="H61" s="160"/>
      <c r="I61" s="160"/>
      <c r="J61" s="160"/>
    </row>
    <row r="62" spans="1:10" x14ac:dyDescent="0.35">
      <c r="A62" s="161"/>
      <c r="B62" s="161"/>
      <c r="C62" s="161"/>
      <c r="D62" s="161"/>
      <c r="E62" s="161"/>
      <c r="F62" s="161"/>
      <c r="G62" s="161"/>
      <c r="H62" s="161"/>
      <c r="I62" s="161"/>
      <c r="J62" s="161"/>
    </row>
    <row r="63" spans="1:10" x14ac:dyDescent="0.35">
      <c r="A63" s="24" t="s">
        <v>52</v>
      </c>
      <c r="B63" s="162" t="s">
        <v>53</v>
      </c>
      <c r="C63" s="162"/>
      <c r="D63" s="162"/>
      <c r="E63" s="162"/>
      <c r="F63" s="162"/>
      <c r="G63" s="162" t="s">
        <v>45</v>
      </c>
      <c r="H63" s="162"/>
      <c r="I63" s="163" t="s">
        <v>32</v>
      </c>
      <c r="J63" s="163"/>
    </row>
    <row r="64" spans="1:10" x14ac:dyDescent="0.35">
      <c r="A64" s="19" t="s">
        <v>6</v>
      </c>
      <c r="B64" s="137" t="s">
        <v>54</v>
      </c>
      <c r="C64" s="137"/>
      <c r="D64" s="137"/>
      <c r="E64" s="137"/>
      <c r="F64" s="137"/>
      <c r="G64" s="155">
        <v>0.2</v>
      </c>
      <c r="H64" s="155"/>
      <c r="I64" s="170">
        <f>G61*G64</f>
        <v>0</v>
      </c>
      <c r="J64" s="170"/>
    </row>
    <row r="65" spans="1:10" x14ac:dyDescent="0.35">
      <c r="A65" s="19" t="s">
        <v>8</v>
      </c>
      <c r="B65" s="137" t="s">
        <v>55</v>
      </c>
      <c r="C65" s="137"/>
      <c r="D65" s="137"/>
      <c r="E65" s="137"/>
      <c r="F65" s="137"/>
      <c r="G65" s="155">
        <v>2.5000000000000001E-2</v>
      </c>
      <c r="H65" s="155"/>
      <c r="I65" s="170">
        <f>G61*G65</f>
        <v>0</v>
      </c>
      <c r="J65" s="170"/>
    </row>
    <row r="66" spans="1:10" x14ac:dyDescent="0.35">
      <c r="A66" s="19" t="s">
        <v>11</v>
      </c>
      <c r="B66" s="167" t="s">
        <v>56</v>
      </c>
      <c r="C66" s="167"/>
      <c r="D66" s="167"/>
      <c r="E66" s="167"/>
      <c r="F66" s="167"/>
      <c r="G66" s="168"/>
      <c r="H66" s="169"/>
      <c r="I66" s="170">
        <f>G61*G66</f>
        <v>0</v>
      </c>
      <c r="J66" s="170"/>
    </row>
    <row r="67" spans="1:10" x14ac:dyDescent="0.35">
      <c r="A67" s="19" t="s">
        <v>13</v>
      </c>
      <c r="B67" s="137" t="s">
        <v>57</v>
      </c>
      <c r="C67" s="137"/>
      <c r="D67" s="137"/>
      <c r="E67" s="137"/>
      <c r="F67" s="137"/>
      <c r="G67" s="155">
        <v>1.4999999999999999E-2</v>
      </c>
      <c r="H67" s="155"/>
      <c r="I67" s="170">
        <f>G61*G67</f>
        <v>0</v>
      </c>
      <c r="J67" s="170"/>
    </row>
    <row r="68" spans="1:10" x14ac:dyDescent="0.35">
      <c r="A68" s="19" t="s">
        <v>58</v>
      </c>
      <c r="B68" s="137" t="s">
        <v>59</v>
      </c>
      <c r="C68" s="137"/>
      <c r="D68" s="137"/>
      <c r="E68" s="137"/>
      <c r="F68" s="137"/>
      <c r="G68" s="155">
        <v>0.01</v>
      </c>
      <c r="H68" s="155"/>
      <c r="I68" s="170">
        <f>G61*G68</f>
        <v>0</v>
      </c>
      <c r="J68" s="170"/>
    </row>
    <row r="69" spans="1:10" x14ac:dyDescent="0.35">
      <c r="A69" s="19" t="s">
        <v>60</v>
      </c>
      <c r="B69" s="137" t="s">
        <v>61</v>
      </c>
      <c r="C69" s="137"/>
      <c r="D69" s="137"/>
      <c r="E69" s="137"/>
      <c r="F69" s="137"/>
      <c r="G69" s="155">
        <v>6.0000000000000001E-3</v>
      </c>
      <c r="H69" s="155"/>
      <c r="I69" s="170">
        <f>G61*G69</f>
        <v>0</v>
      </c>
      <c r="J69" s="170"/>
    </row>
    <row r="70" spans="1:10" x14ac:dyDescent="0.35">
      <c r="A70" s="19" t="s">
        <v>62</v>
      </c>
      <c r="B70" s="137" t="s">
        <v>63</v>
      </c>
      <c r="C70" s="137"/>
      <c r="D70" s="137"/>
      <c r="E70" s="137"/>
      <c r="F70" s="137"/>
      <c r="G70" s="155">
        <v>2E-3</v>
      </c>
      <c r="H70" s="155"/>
      <c r="I70" s="170">
        <f>G61*G70</f>
        <v>0</v>
      </c>
      <c r="J70" s="170"/>
    </row>
    <row r="71" spans="1:10" x14ac:dyDescent="0.35">
      <c r="A71" s="19" t="s">
        <v>64</v>
      </c>
      <c r="B71" s="137" t="s">
        <v>65</v>
      </c>
      <c r="C71" s="137"/>
      <c r="D71" s="137"/>
      <c r="E71" s="137"/>
      <c r="F71" s="137"/>
      <c r="G71" s="155">
        <v>0.08</v>
      </c>
      <c r="H71" s="155"/>
      <c r="I71" s="170">
        <f>G61*G71</f>
        <v>0</v>
      </c>
      <c r="J71" s="170"/>
    </row>
    <row r="72" spans="1:10" x14ac:dyDescent="0.35">
      <c r="A72" s="103" t="s">
        <v>66</v>
      </c>
      <c r="B72" s="103"/>
      <c r="C72" s="103"/>
      <c r="D72" s="103"/>
      <c r="E72" s="103"/>
      <c r="F72" s="103"/>
      <c r="G72" s="174">
        <f>SUM(G64:H71)</f>
        <v>0.33800000000000002</v>
      </c>
      <c r="H72" s="103"/>
      <c r="I72" s="175">
        <f>SUM(I64:J71)</f>
        <v>0</v>
      </c>
      <c r="J72" s="175"/>
    </row>
    <row r="73" spans="1:10" x14ac:dyDescent="0.35">
      <c r="A73" s="173" t="s">
        <v>67</v>
      </c>
      <c r="B73" s="173"/>
      <c r="C73" s="173"/>
      <c r="D73" s="173"/>
      <c r="E73" s="173"/>
      <c r="F73" s="173"/>
      <c r="G73" s="173"/>
      <c r="H73" s="173"/>
      <c r="I73" s="173"/>
      <c r="J73" s="173"/>
    </row>
    <row r="74" spans="1:10" x14ac:dyDescent="0.35">
      <c r="A74" s="173" t="s">
        <v>68</v>
      </c>
      <c r="B74" s="173"/>
      <c r="C74" s="173"/>
      <c r="D74" s="173"/>
      <c r="E74" s="173"/>
      <c r="F74" s="173"/>
      <c r="G74" s="173"/>
      <c r="H74" s="173"/>
      <c r="I74" s="173"/>
      <c r="J74" s="173"/>
    </row>
    <row r="75" spans="1:10" ht="29" customHeight="1" x14ac:dyDescent="0.35">
      <c r="A75" s="171" t="s">
        <v>69</v>
      </c>
      <c r="B75" s="171"/>
      <c r="C75" s="171"/>
      <c r="D75" s="171"/>
      <c r="E75" s="171"/>
      <c r="F75" s="171"/>
      <c r="G75" s="171"/>
      <c r="H75" s="171"/>
      <c r="I75" s="171"/>
      <c r="J75" s="171"/>
    </row>
    <row r="76" spans="1:10" ht="27.5" customHeight="1" x14ac:dyDescent="0.35">
      <c r="A76" s="171" t="s">
        <v>70</v>
      </c>
      <c r="B76" s="171"/>
      <c r="C76" s="171"/>
      <c r="D76" s="171"/>
      <c r="E76" s="171"/>
      <c r="F76" s="171"/>
      <c r="G76" s="171"/>
      <c r="H76" s="171"/>
      <c r="I76" s="171"/>
      <c r="J76" s="171"/>
    </row>
    <row r="77" spans="1:10" ht="14.5" customHeight="1" x14ac:dyDescent="0.35">
      <c r="A77" s="172" t="s">
        <v>492</v>
      </c>
      <c r="B77" s="172"/>
      <c r="C77" s="172"/>
      <c r="D77" s="172"/>
      <c r="E77" s="172"/>
      <c r="F77" s="172"/>
      <c r="G77" s="172"/>
      <c r="H77" s="172"/>
      <c r="I77" s="172"/>
      <c r="J77" s="172"/>
    </row>
    <row r="78" spans="1:10" ht="14.5" customHeight="1" x14ac:dyDescent="0.35">
      <c r="A78" s="173" t="s">
        <v>493</v>
      </c>
      <c r="B78" s="173"/>
      <c r="C78" s="173"/>
      <c r="D78" s="173"/>
      <c r="E78" s="173"/>
      <c r="F78" s="173"/>
      <c r="G78" s="173"/>
      <c r="H78" s="173"/>
      <c r="I78" s="173"/>
      <c r="J78" s="173"/>
    </row>
    <row r="79" spans="1:10" x14ac:dyDescent="0.35">
      <c r="A79" s="173" t="s">
        <v>494</v>
      </c>
      <c r="B79" s="173"/>
      <c r="C79" s="173"/>
      <c r="D79" s="173"/>
      <c r="E79" s="173"/>
      <c r="F79" s="173"/>
      <c r="G79" s="173"/>
      <c r="H79" s="173"/>
      <c r="I79" s="173"/>
      <c r="J79" s="173"/>
    </row>
    <row r="80" spans="1:10" x14ac:dyDescent="0.35">
      <c r="A80" s="173" t="s">
        <v>495</v>
      </c>
      <c r="B80" s="173"/>
      <c r="C80" s="173"/>
      <c r="D80" s="173"/>
      <c r="E80" s="173"/>
      <c r="F80" s="173"/>
      <c r="G80" s="173"/>
      <c r="H80" s="173"/>
      <c r="I80" s="173"/>
      <c r="J80" s="173"/>
    </row>
    <row r="81" spans="1:10" x14ac:dyDescent="0.35">
      <c r="A81" s="173" t="s">
        <v>496</v>
      </c>
      <c r="B81" s="173"/>
      <c r="C81" s="173"/>
      <c r="D81" s="173"/>
      <c r="E81" s="173"/>
      <c r="F81" s="173"/>
      <c r="G81" s="173"/>
      <c r="H81" s="173"/>
      <c r="I81" s="173"/>
      <c r="J81" s="173"/>
    </row>
    <row r="82" spans="1:10" ht="29" customHeight="1" x14ac:dyDescent="0.35">
      <c r="A82" s="171" t="s">
        <v>497</v>
      </c>
      <c r="B82" s="171"/>
      <c r="C82" s="171"/>
      <c r="D82" s="171"/>
      <c r="E82" s="171"/>
      <c r="F82" s="171"/>
      <c r="G82" s="171"/>
      <c r="H82" s="171"/>
      <c r="I82" s="171"/>
      <c r="J82" s="171"/>
    </row>
    <row r="83" spans="1:10" x14ac:dyDescent="0.35">
      <c r="A83" s="136"/>
      <c r="B83" s="136"/>
      <c r="C83" s="136"/>
      <c r="D83" s="136"/>
      <c r="E83" s="136"/>
      <c r="F83" s="136"/>
      <c r="G83" s="136"/>
      <c r="H83" s="136"/>
      <c r="I83" s="136"/>
      <c r="J83" s="136"/>
    </row>
    <row r="84" spans="1:10" x14ac:dyDescent="0.35">
      <c r="A84" s="149" t="s">
        <v>71</v>
      </c>
      <c r="B84" s="149"/>
      <c r="C84" s="149"/>
      <c r="D84" s="149"/>
      <c r="E84" s="149"/>
      <c r="F84" s="149"/>
      <c r="G84" s="149"/>
      <c r="H84" s="149"/>
      <c r="I84" s="149"/>
      <c r="J84" s="149"/>
    </row>
    <row r="85" spans="1:10" x14ac:dyDescent="0.35">
      <c r="A85" s="23"/>
      <c r="B85" s="139"/>
      <c r="C85" s="139"/>
      <c r="D85" s="139"/>
      <c r="E85" s="139"/>
      <c r="F85" s="139"/>
      <c r="G85" s="139"/>
      <c r="H85" s="139"/>
      <c r="I85" s="139"/>
      <c r="J85" s="139"/>
    </row>
    <row r="86" spans="1:10" x14ac:dyDescent="0.35">
      <c r="A86" s="25" t="s">
        <v>72</v>
      </c>
      <c r="B86" s="176" t="s">
        <v>73</v>
      </c>
      <c r="C86" s="176"/>
      <c r="D86" s="176"/>
      <c r="E86" s="176"/>
      <c r="F86" s="176"/>
      <c r="G86" s="176" t="s">
        <v>32</v>
      </c>
      <c r="H86" s="176"/>
      <c r="I86" s="176"/>
      <c r="J86" s="176"/>
    </row>
    <row r="87" spans="1:10" x14ac:dyDescent="0.35">
      <c r="A87" s="14" t="s">
        <v>6</v>
      </c>
      <c r="B87" s="177" t="s">
        <v>74</v>
      </c>
      <c r="C87" s="177"/>
      <c r="D87" s="177"/>
      <c r="E87" s="177"/>
      <c r="F87" s="177"/>
      <c r="G87" s="178">
        <v>0</v>
      </c>
      <c r="H87" s="178"/>
      <c r="I87" s="178"/>
      <c r="J87" s="178"/>
    </row>
    <row r="88" spans="1:10" x14ac:dyDescent="0.35">
      <c r="A88" s="14" t="s">
        <v>8</v>
      </c>
      <c r="B88" s="177" t="s">
        <v>75</v>
      </c>
      <c r="C88" s="177"/>
      <c r="D88" s="177"/>
      <c r="E88" s="177"/>
      <c r="F88" s="177"/>
      <c r="G88" s="178">
        <v>0</v>
      </c>
      <c r="H88" s="178"/>
      <c r="I88" s="178"/>
      <c r="J88" s="178"/>
    </row>
    <row r="89" spans="1:10" x14ac:dyDescent="0.35">
      <c r="A89" s="14" t="s">
        <v>11</v>
      </c>
      <c r="B89" s="122" t="s">
        <v>168</v>
      </c>
      <c r="C89" s="123"/>
      <c r="D89" s="123"/>
      <c r="E89" s="123"/>
      <c r="F89" s="124"/>
      <c r="G89" s="125">
        <v>0</v>
      </c>
      <c r="H89" s="126"/>
      <c r="I89" s="126"/>
      <c r="J89" s="127"/>
    </row>
    <row r="90" spans="1:10" x14ac:dyDescent="0.35">
      <c r="A90" s="14" t="s">
        <v>13</v>
      </c>
      <c r="B90" s="177" t="s">
        <v>165</v>
      </c>
      <c r="C90" s="177"/>
      <c r="D90" s="177"/>
      <c r="E90" s="177"/>
      <c r="F90" s="177"/>
      <c r="G90" s="178">
        <v>0</v>
      </c>
      <c r="H90" s="178"/>
      <c r="I90" s="178"/>
      <c r="J90" s="178"/>
    </row>
    <row r="91" spans="1:10" x14ac:dyDescent="0.35">
      <c r="A91" s="14" t="s">
        <v>58</v>
      </c>
      <c r="B91" s="177" t="s">
        <v>76</v>
      </c>
      <c r="C91" s="177"/>
      <c r="D91" s="177"/>
      <c r="E91" s="177"/>
      <c r="F91" s="177"/>
      <c r="G91" s="178">
        <v>0</v>
      </c>
      <c r="H91" s="178"/>
      <c r="I91" s="178"/>
      <c r="J91" s="178"/>
    </row>
    <row r="92" spans="1:10" x14ac:dyDescent="0.35">
      <c r="A92" s="14" t="s">
        <v>60</v>
      </c>
      <c r="B92" s="177" t="s">
        <v>77</v>
      </c>
      <c r="C92" s="177"/>
      <c r="D92" s="177"/>
      <c r="E92" s="177"/>
      <c r="F92" s="177"/>
      <c r="G92" s="178">
        <v>0</v>
      </c>
      <c r="H92" s="178"/>
      <c r="I92" s="178"/>
      <c r="J92" s="178"/>
    </row>
    <row r="93" spans="1:10" x14ac:dyDescent="0.35">
      <c r="A93" s="14" t="s">
        <v>62</v>
      </c>
      <c r="B93" s="177" t="s">
        <v>166</v>
      </c>
      <c r="C93" s="177"/>
      <c r="D93" s="177"/>
      <c r="E93" s="177"/>
      <c r="F93" s="177"/>
      <c r="G93" s="178">
        <v>0</v>
      </c>
      <c r="H93" s="178"/>
      <c r="I93" s="178"/>
      <c r="J93" s="178"/>
    </row>
    <row r="94" spans="1:10" x14ac:dyDescent="0.35">
      <c r="A94" s="19" t="s">
        <v>64</v>
      </c>
      <c r="B94" s="137" t="s">
        <v>36</v>
      </c>
      <c r="C94" s="137"/>
      <c r="D94" s="137"/>
      <c r="E94" s="137"/>
      <c r="F94" s="137"/>
      <c r="G94" s="100">
        <v>0</v>
      </c>
      <c r="H94" s="100"/>
      <c r="I94" s="100"/>
      <c r="J94" s="100"/>
    </row>
    <row r="95" spans="1:10" x14ac:dyDescent="0.35">
      <c r="A95" s="103" t="s">
        <v>37</v>
      </c>
      <c r="B95" s="103"/>
      <c r="C95" s="103"/>
      <c r="D95" s="103"/>
      <c r="E95" s="103"/>
      <c r="F95" s="103"/>
      <c r="G95" s="102">
        <f>SUM(G87:J94)</f>
        <v>0</v>
      </c>
      <c r="H95" s="102"/>
      <c r="I95" s="102"/>
      <c r="J95" s="102"/>
    </row>
    <row r="96" spans="1:10" x14ac:dyDescent="0.35">
      <c r="A96" s="141" t="s">
        <v>78</v>
      </c>
      <c r="B96" s="141"/>
      <c r="C96" s="141"/>
      <c r="D96" s="141"/>
      <c r="E96" s="141"/>
      <c r="F96" s="141"/>
      <c r="G96" s="141"/>
      <c r="H96" s="141"/>
      <c r="I96" s="141"/>
      <c r="J96" s="141"/>
    </row>
    <row r="97" spans="1:10" x14ac:dyDescent="0.35">
      <c r="A97" s="131" t="s">
        <v>79</v>
      </c>
      <c r="B97" s="131"/>
      <c r="C97" s="131"/>
      <c r="D97" s="131"/>
      <c r="E97" s="131"/>
      <c r="F97" s="131"/>
      <c r="G97" s="131"/>
      <c r="H97" s="131"/>
      <c r="I97" s="131"/>
      <c r="J97" s="131"/>
    </row>
    <row r="98" spans="1:10" ht="28" customHeight="1" x14ac:dyDescent="0.35">
      <c r="A98" s="165" t="s">
        <v>502</v>
      </c>
      <c r="B98" s="165"/>
      <c r="C98" s="165"/>
      <c r="D98" s="165"/>
      <c r="E98" s="165"/>
      <c r="F98" s="165"/>
      <c r="G98" s="165"/>
      <c r="H98" s="165"/>
      <c r="I98" s="165"/>
      <c r="J98" s="165"/>
    </row>
    <row r="99" spans="1:10" x14ac:dyDescent="0.35">
      <c r="A99" s="171" t="s">
        <v>503</v>
      </c>
      <c r="B99" s="171"/>
      <c r="C99" s="171"/>
      <c r="D99" s="171"/>
      <c r="E99" s="171"/>
      <c r="F99" s="171"/>
      <c r="G99" s="171"/>
      <c r="H99" s="171"/>
      <c r="I99" s="171"/>
      <c r="J99" s="171"/>
    </row>
    <row r="100" spans="1:10" x14ac:dyDescent="0.35">
      <c r="A100" s="180"/>
      <c r="B100" s="180"/>
      <c r="C100" s="180"/>
      <c r="D100" s="180"/>
      <c r="E100" s="180"/>
      <c r="F100" s="180"/>
      <c r="G100" s="180"/>
      <c r="H100" s="180"/>
      <c r="I100" s="180"/>
      <c r="J100" s="180"/>
    </row>
    <row r="101" spans="1:10" x14ac:dyDescent="0.35">
      <c r="A101" s="149" t="s">
        <v>80</v>
      </c>
      <c r="B101" s="149"/>
      <c r="C101" s="149"/>
      <c r="D101" s="149"/>
      <c r="E101" s="149"/>
      <c r="F101" s="149"/>
      <c r="G101" s="149"/>
      <c r="H101" s="149"/>
      <c r="I101" s="149"/>
      <c r="J101" s="149"/>
    </row>
    <row r="102" spans="1:10" x14ac:dyDescent="0.35">
      <c r="A102" s="23"/>
      <c r="B102" s="139"/>
      <c r="C102" s="139"/>
      <c r="D102" s="139"/>
      <c r="E102" s="139"/>
      <c r="F102" s="139"/>
      <c r="G102" s="139"/>
      <c r="H102" s="139"/>
      <c r="I102" s="139"/>
      <c r="J102" s="139"/>
    </row>
    <row r="103" spans="1:10" x14ac:dyDescent="0.35">
      <c r="A103" s="18">
        <v>2</v>
      </c>
      <c r="B103" s="103" t="s">
        <v>81</v>
      </c>
      <c r="C103" s="103"/>
      <c r="D103" s="103"/>
      <c r="E103" s="103"/>
      <c r="F103" s="103"/>
      <c r="G103" s="103" t="s">
        <v>32</v>
      </c>
      <c r="H103" s="103"/>
      <c r="I103" s="103"/>
      <c r="J103" s="103"/>
    </row>
    <row r="104" spans="1:10" x14ac:dyDescent="0.35">
      <c r="A104" s="19" t="s">
        <v>43</v>
      </c>
      <c r="B104" s="137" t="s">
        <v>44</v>
      </c>
      <c r="C104" s="137"/>
      <c r="D104" s="137"/>
      <c r="E104" s="137"/>
      <c r="F104" s="137"/>
      <c r="G104" s="100">
        <f>I55</f>
        <v>0</v>
      </c>
      <c r="H104" s="100"/>
      <c r="I104" s="100"/>
      <c r="J104" s="100"/>
    </row>
    <row r="105" spans="1:10" x14ac:dyDescent="0.35">
      <c r="A105" s="19" t="s">
        <v>52</v>
      </c>
      <c r="B105" s="137" t="s">
        <v>53</v>
      </c>
      <c r="C105" s="137"/>
      <c r="D105" s="137"/>
      <c r="E105" s="137"/>
      <c r="F105" s="137"/>
      <c r="G105" s="100">
        <f>I72</f>
        <v>0</v>
      </c>
      <c r="H105" s="100"/>
      <c r="I105" s="100"/>
      <c r="J105" s="100"/>
    </row>
    <row r="106" spans="1:10" x14ac:dyDescent="0.35">
      <c r="A106" s="19" t="s">
        <v>72</v>
      </c>
      <c r="B106" s="137" t="s">
        <v>73</v>
      </c>
      <c r="C106" s="137"/>
      <c r="D106" s="137"/>
      <c r="E106" s="137"/>
      <c r="F106" s="137"/>
      <c r="G106" s="100">
        <f>G95</f>
        <v>0</v>
      </c>
      <c r="H106" s="100"/>
      <c r="I106" s="100"/>
      <c r="J106" s="100"/>
    </row>
    <row r="107" spans="1:10" x14ac:dyDescent="0.35">
      <c r="A107" s="103" t="s">
        <v>37</v>
      </c>
      <c r="B107" s="103"/>
      <c r="C107" s="103"/>
      <c r="D107" s="103"/>
      <c r="E107" s="103"/>
      <c r="F107" s="103"/>
      <c r="G107" s="102">
        <f>SUM(G104:J106)</f>
        <v>0</v>
      </c>
      <c r="H107" s="102"/>
      <c r="I107" s="102"/>
      <c r="J107" s="102"/>
    </row>
    <row r="108" spans="1:10" x14ac:dyDescent="0.35">
      <c r="A108" s="184"/>
      <c r="B108" s="184"/>
      <c r="C108" s="184"/>
      <c r="D108" s="184"/>
      <c r="E108" s="184"/>
      <c r="F108" s="184"/>
      <c r="G108" s="184"/>
      <c r="H108" s="184"/>
      <c r="I108" s="184"/>
      <c r="J108" s="184"/>
    </row>
    <row r="109" spans="1:10" x14ac:dyDescent="0.35">
      <c r="A109" s="136"/>
      <c r="B109" s="136"/>
      <c r="C109" s="136"/>
      <c r="D109" s="136"/>
      <c r="E109" s="136"/>
      <c r="F109" s="136"/>
      <c r="G109" s="136"/>
      <c r="H109" s="136"/>
      <c r="I109" s="136"/>
      <c r="J109" s="136"/>
    </row>
    <row r="110" spans="1:10" x14ac:dyDescent="0.35">
      <c r="A110" s="119" t="s">
        <v>82</v>
      </c>
      <c r="B110" s="119"/>
      <c r="C110" s="119"/>
      <c r="D110" s="119"/>
      <c r="E110" s="119"/>
      <c r="F110" s="119"/>
      <c r="G110" s="119"/>
      <c r="H110" s="119"/>
      <c r="I110" s="119"/>
      <c r="J110" s="119"/>
    </row>
    <row r="111" spans="1:10" x14ac:dyDescent="0.35">
      <c r="A111" s="186" t="s">
        <v>220</v>
      </c>
      <c r="B111" s="186"/>
      <c r="C111" s="186"/>
      <c r="D111" s="186"/>
      <c r="E111" s="186"/>
      <c r="F111" s="186"/>
      <c r="G111" s="187">
        <f>G38</f>
        <v>0</v>
      </c>
      <c r="H111" s="187"/>
      <c r="I111" s="187"/>
      <c r="J111" s="187"/>
    </row>
    <row r="112" spans="1:10" x14ac:dyDescent="0.35">
      <c r="A112" s="185"/>
      <c r="B112" s="185"/>
      <c r="C112" s="185"/>
      <c r="D112" s="185"/>
      <c r="E112" s="185"/>
      <c r="F112" s="185"/>
      <c r="G112" s="139"/>
      <c r="H112" s="139"/>
      <c r="I112" s="139"/>
      <c r="J112" s="139"/>
    </row>
    <row r="113" spans="1:13" x14ac:dyDescent="0.35">
      <c r="A113" s="18">
        <v>3</v>
      </c>
      <c r="B113" s="103" t="s">
        <v>84</v>
      </c>
      <c r="C113" s="103"/>
      <c r="D113" s="103"/>
      <c r="E113" s="103"/>
      <c r="F113" s="103"/>
      <c r="G113" s="174" t="s">
        <v>45</v>
      </c>
      <c r="H113" s="174"/>
      <c r="I113" s="103" t="s">
        <v>32</v>
      </c>
      <c r="J113" s="103"/>
      <c r="M113" s="97"/>
    </row>
    <row r="114" spans="1:13" x14ac:dyDescent="0.35">
      <c r="A114" s="19" t="s">
        <v>6</v>
      </c>
      <c r="B114" s="129" t="s">
        <v>85</v>
      </c>
      <c r="C114" s="129"/>
      <c r="D114" s="129"/>
      <c r="E114" s="129"/>
      <c r="F114" s="129"/>
      <c r="G114" s="157">
        <f>(1/12)*0.05</f>
        <v>4.1666666666666666E-3</v>
      </c>
      <c r="H114" s="157"/>
      <c r="I114" s="170">
        <f>G111*G114</f>
        <v>0</v>
      </c>
      <c r="J114" s="170"/>
      <c r="M114" s="98"/>
    </row>
    <row r="115" spans="1:13" x14ac:dyDescent="0.35">
      <c r="A115" s="19" t="s">
        <v>8</v>
      </c>
      <c r="B115" s="129" t="s">
        <v>86</v>
      </c>
      <c r="C115" s="129"/>
      <c r="D115" s="129"/>
      <c r="E115" s="129"/>
      <c r="F115" s="129"/>
      <c r="G115" s="157">
        <f>G114*0.08</f>
        <v>3.3333333333333332E-4</v>
      </c>
      <c r="H115" s="157"/>
      <c r="I115" s="181">
        <f>G111*G115</f>
        <v>0</v>
      </c>
      <c r="J115" s="181"/>
    </row>
    <row r="116" spans="1:13" x14ac:dyDescent="0.35">
      <c r="A116" s="19" t="s">
        <v>11</v>
      </c>
      <c r="B116" s="129" t="s">
        <v>87</v>
      </c>
      <c r="C116" s="129"/>
      <c r="D116" s="129"/>
      <c r="E116" s="129"/>
      <c r="F116" s="129"/>
      <c r="G116" s="157">
        <f>(1+2/12+(1/3*1/12))*0.08*0.4*0.9</f>
        <v>3.4400000000000007E-2</v>
      </c>
      <c r="H116" s="157"/>
      <c r="I116" s="182">
        <f>G111*G116</f>
        <v>0</v>
      </c>
      <c r="J116" s="183"/>
    </row>
    <row r="117" spans="1:13" x14ac:dyDescent="0.35">
      <c r="A117" s="19" t="s">
        <v>13</v>
      </c>
      <c r="B117" s="129" t="s">
        <v>88</v>
      </c>
      <c r="C117" s="129"/>
      <c r="D117" s="129"/>
      <c r="E117" s="129"/>
      <c r="F117" s="129"/>
      <c r="G117" s="157">
        <f>(7/30)/12</f>
        <v>1.9444444444444445E-2</v>
      </c>
      <c r="H117" s="157"/>
      <c r="I117" s="182">
        <f>G111*G117</f>
        <v>0</v>
      </c>
      <c r="J117" s="183"/>
    </row>
    <row r="118" spans="1:13" x14ac:dyDescent="0.35">
      <c r="A118" s="19" t="s">
        <v>58</v>
      </c>
      <c r="B118" s="129" t="s">
        <v>89</v>
      </c>
      <c r="C118" s="129"/>
      <c r="D118" s="129"/>
      <c r="E118" s="129"/>
      <c r="F118" s="129"/>
      <c r="G118" s="157">
        <f>G117*G72</f>
        <v>6.5722222222222224E-3</v>
      </c>
      <c r="H118" s="157"/>
      <c r="I118" s="182">
        <f>G111*G118</f>
        <v>0</v>
      </c>
      <c r="J118" s="183"/>
    </row>
    <row r="119" spans="1:13" x14ac:dyDescent="0.35">
      <c r="A119" s="19" t="s">
        <v>60</v>
      </c>
      <c r="B119" s="129" t="s">
        <v>90</v>
      </c>
      <c r="C119" s="129"/>
      <c r="D119" s="129"/>
      <c r="E119" s="129"/>
      <c r="F119" s="129"/>
      <c r="G119" s="188">
        <f>G117*0.08*0.4</f>
        <v>6.2222222222222236E-4</v>
      </c>
      <c r="H119" s="188"/>
      <c r="I119" s="189">
        <f>G111*G119</f>
        <v>0</v>
      </c>
      <c r="J119" s="190"/>
    </row>
    <row r="120" spans="1:13" x14ac:dyDescent="0.35">
      <c r="A120" s="103" t="s">
        <v>37</v>
      </c>
      <c r="B120" s="103"/>
      <c r="C120" s="103"/>
      <c r="D120" s="103"/>
      <c r="E120" s="103"/>
      <c r="F120" s="103"/>
      <c r="G120" s="191">
        <f>SUM(G114:H119)</f>
        <v>6.5538888888888897E-2</v>
      </c>
      <c r="H120" s="191"/>
      <c r="I120" s="175">
        <f>SUM(I114:J119)</f>
        <v>0</v>
      </c>
      <c r="J120" s="175"/>
    </row>
    <row r="121" spans="1:13" ht="29" customHeight="1" x14ac:dyDescent="0.35">
      <c r="A121" s="171" t="s">
        <v>91</v>
      </c>
      <c r="B121" s="171"/>
      <c r="C121" s="171"/>
      <c r="D121" s="171"/>
      <c r="E121" s="171"/>
      <c r="F121" s="171"/>
      <c r="G121" s="171"/>
      <c r="H121" s="171"/>
      <c r="I121" s="171"/>
      <c r="J121" s="171"/>
    </row>
    <row r="122" spans="1:13" x14ac:dyDescent="0.35">
      <c r="A122" s="171" t="s">
        <v>92</v>
      </c>
      <c r="B122" s="171"/>
      <c r="C122" s="171"/>
      <c r="D122" s="171"/>
      <c r="E122" s="171"/>
      <c r="F122" s="171"/>
      <c r="G122" s="171"/>
      <c r="H122" s="171"/>
      <c r="I122" s="171"/>
      <c r="J122" s="171"/>
    </row>
    <row r="123" spans="1:13" ht="42.5" customHeight="1" x14ac:dyDescent="0.35">
      <c r="A123" s="171" t="s">
        <v>93</v>
      </c>
      <c r="B123" s="171"/>
      <c r="C123" s="171"/>
      <c r="D123" s="171"/>
      <c r="E123" s="171"/>
      <c r="F123" s="171"/>
      <c r="G123" s="171"/>
      <c r="H123" s="171"/>
      <c r="I123" s="171"/>
      <c r="J123" s="171"/>
    </row>
    <row r="124" spans="1:13" ht="27.5" customHeight="1" x14ac:dyDescent="0.35">
      <c r="A124" s="192" t="s">
        <v>94</v>
      </c>
      <c r="B124" s="154"/>
      <c r="C124" s="154"/>
      <c r="D124" s="154"/>
      <c r="E124" s="154"/>
      <c r="F124" s="154"/>
      <c r="G124" s="154"/>
      <c r="H124" s="154"/>
      <c r="I124" s="154"/>
      <c r="J124" s="154"/>
    </row>
    <row r="125" spans="1:13" ht="39.5" customHeight="1" x14ac:dyDescent="0.35">
      <c r="A125" s="192" t="s">
        <v>480</v>
      </c>
      <c r="B125" s="192"/>
      <c r="C125" s="192"/>
      <c r="D125" s="192"/>
      <c r="E125" s="192"/>
      <c r="F125" s="192"/>
      <c r="G125" s="192"/>
      <c r="H125" s="192"/>
      <c r="I125" s="192"/>
      <c r="J125" s="192"/>
    </row>
    <row r="126" spans="1:13" ht="13.5" customHeight="1" x14ac:dyDescent="0.35">
      <c r="A126" s="171" t="s">
        <v>169</v>
      </c>
      <c r="B126" s="171"/>
      <c r="C126" s="171"/>
      <c r="D126" s="171"/>
      <c r="E126" s="171"/>
      <c r="F126" s="171"/>
      <c r="G126" s="171"/>
      <c r="H126" s="171"/>
      <c r="I126" s="171"/>
      <c r="J126" s="171"/>
    </row>
    <row r="127" spans="1:13" ht="28" customHeight="1" x14ac:dyDescent="0.35">
      <c r="A127" s="192" t="s">
        <v>170</v>
      </c>
      <c r="B127" s="192"/>
      <c r="C127" s="192"/>
      <c r="D127" s="192"/>
      <c r="E127" s="192"/>
      <c r="F127" s="192"/>
      <c r="G127" s="192"/>
      <c r="H127" s="192"/>
      <c r="I127" s="192"/>
      <c r="J127" s="192"/>
    </row>
    <row r="128" spans="1:13" x14ac:dyDescent="0.35">
      <c r="A128" s="193"/>
      <c r="B128" s="193"/>
      <c r="C128" s="193"/>
      <c r="D128" s="193"/>
      <c r="E128" s="193"/>
      <c r="F128" s="193"/>
      <c r="G128" s="193"/>
      <c r="H128" s="193"/>
      <c r="I128" s="193"/>
      <c r="J128" s="193"/>
    </row>
    <row r="129" spans="1:10" x14ac:dyDescent="0.35">
      <c r="A129" s="119" t="s">
        <v>95</v>
      </c>
      <c r="B129" s="119"/>
      <c r="C129" s="119"/>
      <c r="D129" s="119"/>
      <c r="E129" s="119"/>
      <c r="F129" s="119"/>
      <c r="G129" s="119"/>
      <c r="H129" s="119"/>
      <c r="I129" s="119"/>
      <c r="J129" s="119"/>
    </row>
    <row r="130" spans="1:10" ht="29" customHeight="1" x14ac:dyDescent="0.35">
      <c r="A130" s="194" t="s">
        <v>96</v>
      </c>
      <c r="B130" s="194"/>
      <c r="C130" s="194"/>
      <c r="D130" s="194"/>
      <c r="E130" s="194"/>
      <c r="F130" s="194"/>
      <c r="G130" s="194"/>
      <c r="H130" s="194"/>
      <c r="I130" s="194"/>
      <c r="J130" s="194"/>
    </row>
    <row r="131" spans="1:10" x14ac:dyDescent="0.35">
      <c r="A131" s="195" t="s">
        <v>97</v>
      </c>
      <c r="B131" s="195"/>
      <c r="C131" s="195"/>
      <c r="D131" s="195"/>
      <c r="E131" s="195"/>
      <c r="F131" s="195"/>
      <c r="G131" s="195"/>
      <c r="H131" s="195"/>
      <c r="I131" s="195"/>
      <c r="J131" s="195"/>
    </row>
    <row r="132" spans="1:10" x14ac:dyDescent="0.35">
      <c r="A132" s="23"/>
      <c r="B132" s="132"/>
      <c r="C132" s="132"/>
      <c r="D132" s="132"/>
      <c r="E132" s="132"/>
      <c r="F132" s="132"/>
      <c r="G132" s="132"/>
      <c r="H132" s="132"/>
      <c r="I132" s="132"/>
      <c r="J132" s="132"/>
    </row>
    <row r="133" spans="1:10" x14ac:dyDescent="0.35">
      <c r="A133" s="149" t="s">
        <v>98</v>
      </c>
      <c r="B133" s="149"/>
      <c r="C133" s="149"/>
      <c r="D133" s="149"/>
      <c r="E133" s="149"/>
      <c r="F133" s="149"/>
      <c r="G133" s="149"/>
      <c r="H133" s="149"/>
      <c r="I133" s="149"/>
      <c r="J133" s="149"/>
    </row>
    <row r="134" spans="1:10" x14ac:dyDescent="0.35">
      <c r="A134" s="186" t="s">
        <v>219</v>
      </c>
      <c r="B134" s="186"/>
      <c r="C134" s="186"/>
      <c r="D134" s="186"/>
      <c r="E134" s="186"/>
      <c r="F134" s="186"/>
      <c r="G134" s="187">
        <f>G38</f>
        <v>0</v>
      </c>
      <c r="H134" s="196"/>
      <c r="I134" s="196"/>
      <c r="J134" s="196"/>
    </row>
    <row r="135" spans="1:10" x14ac:dyDescent="0.35">
      <c r="A135" s="7"/>
      <c r="B135" s="7"/>
      <c r="C135" s="7"/>
      <c r="D135" s="7"/>
      <c r="E135" s="7"/>
      <c r="F135" s="7"/>
      <c r="G135" s="21"/>
      <c r="H135" s="21"/>
      <c r="I135" s="21"/>
      <c r="J135" s="21"/>
    </row>
    <row r="136" spans="1:10" x14ac:dyDescent="0.35">
      <c r="A136" s="24" t="s">
        <v>100</v>
      </c>
      <c r="B136" s="162" t="s">
        <v>101</v>
      </c>
      <c r="C136" s="162"/>
      <c r="D136" s="162"/>
      <c r="E136" s="162"/>
      <c r="F136" s="162"/>
      <c r="G136" s="103" t="s">
        <v>102</v>
      </c>
      <c r="H136" s="103"/>
      <c r="I136" s="103" t="s">
        <v>32</v>
      </c>
      <c r="J136" s="103"/>
    </row>
    <row r="137" spans="1:10" x14ac:dyDescent="0.35">
      <c r="A137" s="19" t="s">
        <v>6</v>
      </c>
      <c r="B137" s="137" t="s">
        <v>103</v>
      </c>
      <c r="C137" s="137"/>
      <c r="D137" s="137"/>
      <c r="E137" s="137"/>
      <c r="F137" s="137"/>
      <c r="G137" s="157">
        <f>1/12</f>
        <v>8.3333333333333329E-2</v>
      </c>
      <c r="H137" s="157"/>
      <c r="I137" s="100">
        <f>G137*G134</f>
        <v>0</v>
      </c>
      <c r="J137" s="100"/>
    </row>
    <row r="138" spans="1:10" x14ac:dyDescent="0.35">
      <c r="A138" s="19" t="s">
        <v>8</v>
      </c>
      <c r="B138" s="137" t="s">
        <v>104</v>
      </c>
      <c r="C138" s="137"/>
      <c r="D138" s="137"/>
      <c r="E138" s="137"/>
      <c r="F138" s="137"/>
      <c r="G138" s="157">
        <f>(1/30)/12</f>
        <v>2.7777777777777779E-3</v>
      </c>
      <c r="H138" s="157"/>
      <c r="I138" s="100">
        <f>G134*G138</f>
        <v>0</v>
      </c>
      <c r="J138" s="100"/>
    </row>
    <row r="139" spans="1:10" x14ac:dyDescent="0.35">
      <c r="A139" s="19" t="s">
        <v>11</v>
      </c>
      <c r="B139" s="137" t="s">
        <v>105</v>
      </c>
      <c r="C139" s="137"/>
      <c r="D139" s="137"/>
      <c r="E139" s="137"/>
      <c r="F139" s="137"/>
      <c r="G139" s="157">
        <f>(5/30)/12*0.015</f>
        <v>2.0833333333333332E-4</v>
      </c>
      <c r="H139" s="157"/>
      <c r="I139" s="100">
        <f>G134*G139</f>
        <v>0</v>
      </c>
      <c r="J139" s="100"/>
    </row>
    <row r="140" spans="1:10" x14ac:dyDescent="0.35">
      <c r="A140" s="19" t="s">
        <v>13</v>
      </c>
      <c r="B140" s="137" t="s">
        <v>106</v>
      </c>
      <c r="C140" s="137"/>
      <c r="D140" s="137"/>
      <c r="E140" s="137"/>
      <c r="F140" s="137"/>
      <c r="G140" s="157">
        <f>1/12*0.0078</f>
        <v>6.4999999999999997E-4</v>
      </c>
      <c r="H140" s="157"/>
      <c r="I140" s="100">
        <f>G134*G140</f>
        <v>0</v>
      </c>
      <c r="J140" s="100"/>
    </row>
    <row r="141" spans="1:10" x14ac:dyDescent="0.35">
      <c r="A141" s="19" t="s">
        <v>58</v>
      </c>
      <c r="B141" s="137" t="s">
        <v>107</v>
      </c>
      <c r="C141" s="137"/>
      <c r="D141" s="137"/>
      <c r="E141" s="137"/>
      <c r="F141" s="137"/>
      <c r="G141" s="157">
        <f>((1/12)+(1/3*1/12))*0.02607*6/12</f>
        <v>1.4483333333333334E-3</v>
      </c>
      <c r="H141" s="157"/>
      <c r="I141" s="100">
        <f>G134*G141</f>
        <v>0</v>
      </c>
      <c r="J141" s="100"/>
    </row>
    <row r="142" spans="1:10" x14ac:dyDescent="0.35">
      <c r="A142" s="19" t="s">
        <v>60</v>
      </c>
      <c r="B142" s="137" t="s">
        <v>108</v>
      </c>
      <c r="C142" s="137"/>
      <c r="D142" s="137"/>
      <c r="E142" s="137"/>
      <c r="F142" s="137"/>
      <c r="G142" s="157">
        <f>(5/30/12)</f>
        <v>1.3888888888888888E-2</v>
      </c>
      <c r="H142" s="157"/>
      <c r="I142" s="100">
        <f>G134*G142</f>
        <v>0</v>
      </c>
      <c r="J142" s="100"/>
    </row>
    <row r="143" spans="1:10" x14ac:dyDescent="0.35">
      <c r="A143" s="210" t="s">
        <v>109</v>
      </c>
      <c r="B143" s="210"/>
      <c r="C143" s="210"/>
      <c r="D143" s="210"/>
      <c r="E143" s="210"/>
      <c r="F143" s="210"/>
      <c r="G143" s="211">
        <f>SUM(G137:H142)</f>
        <v>0.10230666666666666</v>
      </c>
      <c r="H143" s="211"/>
      <c r="I143" s="212">
        <f>SUM(I137:J142)</f>
        <v>0</v>
      </c>
      <c r="J143" s="212"/>
    </row>
    <row r="144" spans="1:10" x14ac:dyDescent="0.35">
      <c r="A144" s="20" t="s">
        <v>62</v>
      </c>
      <c r="B144" s="213" t="s">
        <v>110</v>
      </c>
      <c r="C144" s="213"/>
      <c r="D144" s="213"/>
      <c r="E144" s="213"/>
      <c r="F144" s="214"/>
      <c r="G144" s="206">
        <f>(G143-G141)*(2/12+(1/3*1/12))</f>
        <v>1.961134259259259E-2</v>
      </c>
      <c r="H144" s="214"/>
      <c r="I144" s="208">
        <f>G134*G144</f>
        <v>0</v>
      </c>
      <c r="J144" s="209"/>
    </row>
    <row r="145" spans="1:10" x14ac:dyDescent="0.35">
      <c r="A145" s="197" t="s">
        <v>111</v>
      </c>
      <c r="B145" s="198"/>
      <c r="C145" s="198"/>
      <c r="D145" s="198"/>
      <c r="E145" s="198"/>
      <c r="F145" s="199"/>
      <c r="G145" s="200">
        <f>SUM(G143:H144)</f>
        <v>0.12191800925925925</v>
      </c>
      <c r="H145" s="201"/>
      <c r="I145" s="202">
        <f>SUM(I143:J144)</f>
        <v>0</v>
      </c>
      <c r="J145" s="203"/>
    </row>
    <row r="146" spans="1:10" x14ac:dyDescent="0.35">
      <c r="A146" s="20" t="s">
        <v>64</v>
      </c>
      <c r="B146" s="204" t="s">
        <v>112</v>
      </c>
      <c r="C146" s="204"/>
      <c r="D146" s="204"/>
      <c r="E146" s="204"/>
      <c r="F146" s="205"/>
      <c r="G146" s="206">
        <f>G145*G72</f>
        <v>4.120828712962963E-2</v>
      </c>
      <c r="H146" s="207"/>
      <c r="I146" s="208">
        <f>G134*G146</f>
        <v>0</v>
      </c>
      <c r="J146" s="209"/>
    </row>
    <row r="147" spans="1:10" x14ac:dyDescent="0.35">
      <c r="A147" s="217" t="s">
        <v>37</v>
      </c>
      <c r="B147" s="213"/>
      <c r="C147" s="213"/>
      <c r="D147" s="213"/>
      <c r="E147" s="213"/>
      <c r="F147" s="214"/>
      <c r="G147" s="218">
        <f>SUM(G145:H146)</f>
        <v>0.16312629638888887</v>
      </c>
      <c r="H147" s="219"/>
      <c r="I147" s="220">
        <f>G134*G147</f>
        <v>0</v>
      </c>
      <c r="J147" s="221"/>
    </row>
    <row r="148" spans="1:10" ht="28" customHeight="1" x14ac:dyDescent="0.35">
      <c r="A148" s="222" t="s">
        <v>113</v>
      </c>
      <c r="B148" s="222"/>
      <c r="C148" s="222"/>
      <c r="D148" s="222"/>
      <c r="E148" s="222"/>
      <c r="F148" s="222"/>
      <c r="G148" s="222"/>
      <c r="H148" s="222"/>
      <c r="I148" s="222"/>
      <c r="J148" s="222"/>
    </row>
    <row r="149" spans="1:10" ht="14.5" customHeight="1" x14ac:dyDescent="0.35">
      <c r="A149" s="171" t="s">
        <v>114</v>
      </c>
      <c r="B149" s="171"/>
      <c r="C149" s="171"/>
      <c r="D149" s="171"/>
      <c r="E149" s="171"/>
      <c r="F149" s="171"/>
      <c r="G149" s="171"/>
      <c r="H149" s="171"/>
      <c r="I149" s="171"/>
      <c r="J149" s="171"/>
    </row>
    <row r="150" spans="1:10" ht="14.5" customHeight="1" x14ac:dyDescent="0.35">
      <c r="A150" s="171" t="s">
        <v>115</v>
      </c>
      <c r="B150" s="171"/>
      <c r="C150" s="171"/>
      <c r="D150" s="171"/>
      <c r="E150" s="171"/>
      <c r="F150" s="171"/>
      <c r="G150" s="171"/>
      <c r="H150" s="171"/>
      <c r="I150" s="171"/>
      <c r="J150" s="171"/>
    </row>
    <row r="151" spans="1:10" ht="28" customHeight="1" x14ac:dyDescent="0.35">
      <c r="A151" s="171" t="s">
        <v>116</v>
      </c>
      <c r="B151" s="171"/>
      <c r="C151" s="171"/>
      <c r="D151" s="171"/>
      <c r="E151" s="171"/>
      <c r="F151" s="171"/>
      <c r="G151" s="171"/>
      <c r="H151" s="171"/>
      <c r="I151" s="171"/>
      <c r="J151" s="171"/>
    </row>
    <row r="152" spans="1:10" ht="32" customHeight="1" x14ac:dyDescent="0.35">
      <c r="A152" s="171" t="s">
        <v>483</v>
      </c>
      <c r="B152" s="171"/>
      <c r="C152" s="171"/>
      <c r="D152" s="171"/>
      <c r="E152" s="171"/>
      <c r="F152" s="171"/>
      <c r="G152" s="171"/>
      <c r="H152" s="171"/>
      <c r="I152" s="171"/>
      <c r="J152" s="171"/>
    </row>
    <row r="153" spans="1:10" ht="41.5" customHeight="1" x14ac:dyDescent="0.35">
      <c r="A153" s="171" t="s">
        <v>484</v>
      </c>
      <c r="B153" s="171"/>
      <c r="C153" s="171"/>
      <c r="D153" s="171"/>
      <c r="E153" s="171"/>
      <c r="F153" s="171"/>
      <c r="G153" s="171"/>
      <c r="H153" s="171"/>
      <c r="I153" s="171"/>
      <c r="J153" s="171"/>
    </row>
    <row r="154" spans="1:10" ht="41" customHeight="1" x14ac:dyDescent="0.35">
      <c r="A154" s="171" t="s">
        <v>485</v>
      </c>
      <c r="B154" s="171"/>
      <c r="C154" s="171"/>
      <c r="D154" s="171"/>
      <c r="E154" s="171"/>
      <c r="F154" s="171"/>
      <c r="G154" s="171"/>
      <c r="H154" s="171"/>
      <c r="I154" s="171"/>
      <c r="J154" s="171"/>
    </row>
    <row r="155" spans="1:10" x14ac:dyDescent="0.35">
      <c r="A155" s="215" t="s">
        <v>486</v>
      </c>
      <c r="B155" s="216"/>
      <c r="C155" s="216"/>
      <c r="D155" s="216"/>
      <c r="E155" s="216"/>
      <c r="F155" s="216"/>
      <c r="G155" s="216"/>
      <c r="H155" s="216"/>
      <c r="I155" s="216"/>
      <c r="J155" s="216"/>
    </row>
    <row r="156" spans="1:10" ht="41" customHeight="1" x14ac:dyDescent="0.35">
      <c r="A156" s="195" t="s">
        <v>487</v>
      </c>
      <c r="B156" s="195"/>
      <c r="C156" s="195"/>
      <c r="D156" s="195"/>
      <c r="E156" s="195"/>
      <c r="F156" s="195"/>
      <c r="G156" s="195"/>
      <c r="H156" s="195"/>
      <c r="I156" s="195"/>
      <c r="J156" s="195"/>
    </row>
    <row r="157" spans="1:10" ht="29" customHeight="1" x14ac:dyDescent="0.35">
      <c r="A157" s="195" t="s">
        <v>488</v>
      </c>
      <c r="B157" s="195"/>
      <c r="C157" s="195"/>
      <c r="D157" s="195"/>
      <c r="E157" s="195"/>
      <c r="F157" s="195"/>
      <c r="G157" s="195"/>
      <c r="H157" s="195"/>
      <c r="I157" s="195"/>
      <c r="J157" s="195"/>
    </row>
    <row r="158" spans="1:10" x14ac:dyDescent="0.35">
      <c r="A158" s="215" t="s">
        <v>489</v>
      </c>
      <c r="B158" s="216"/>
      <c r="C158" s="216"/>
      <c r="D158" s="216"/>
      <c r="E158" s="216"/>
      <c r="F158" s="216"/>
      <c r="G158" s="216"/>
      <c r="H158" s="216"/>
      <c r="I158" s="216"/>
      <c r="J158" s="216"/>
    </row>
    <row r="159" spans="1:10" x14ac:dyDescent="0.35">
      <c r="A159" s="23"/>
      <c r="B159" s="139"/>
      <c r="C159" s="139"/>
      <c r="D159" s="139"/>
      <c r="E159" s="139"/>
      <c r="F159" s="139"/>
      <c r="G159" s="139"/>
      <c r="H159" s="139"/>
      <c r="I159" s="139"/>
      <c r="J159" s="139"/>
    </row>
    <row r="160" spans="1:10" x14ac:dyDescent="0.35">
      <c r="A160" s="149" t="s">
        <v>117</v>
      </c>
      <c r="B160" s="149"/>
      <c r="C160" s="149"/>
      <c r="D160" s="149"/>
      <c r="E160" s="149"/>
      <c r="F160" s="149"/>
      <c r="G160" s="149"/>
      <c r="H160" s="149"/>
      <c r="I160" s="149"/>
      <c r="J160" s="149"/>
    </row>
    <row r="161" spans="1:10" x14ac:dyDescent="0.35">
      <c r="A161" s="223"/>
      <c r="B161" s="223"/>
      <c r="C161" s="223"/>
      <c r="D161" s="223"/>
      <c r="E161" s="223"/>
      <c r="F161" s="223"/>
      <c r="G161" s="224"/>
      <c r="H161" s="224"/>
      <c r="I161" s="224"/>
      <c r="J161" s="224"/>
    </row>
    <row r="162" spans="1:10" x14ac:dyDescent="0.35">
      <c r="A162" s="18" t="s">
        <v>118</v>
      </c>
      <c r="B162" s="103" t="s">
        <v>119</v>
      </c>
      <c r="C162" s="103"/>
      <c r="D162" s="103"/>
      <c r="E162" s="103"/>
      <c r="F162" s="103"/>
      <c r="G162" s="103" t="s">
        <v>32</v>
      </c>
      <c r="H162" s="103"/>
      <c r="I162" s="103"/>
      <c r="J162" s="103"/>
    </row>
    <row r="163" spans="1:10" x14ac:dyDescent="0.35">
      <c r="A163" s="19" t="s">
        <v>6</v>
      </c>
      <c r="B163" s="137" t="s">
        <v>120</v>
      </c>
      <c r="C163" s="137"/>
      <c r="D163" s="137"/>
      <c r="E163" s="137"/>
      <c r="F163" s="137"/>
      <c r="G163" s="170">
        <v>0</v>
      </c>
      <c r="H163" s="170"/>
      <c r="I163" s="170"/>
      <c r="J163" s="170"/>
    </row>
    <row r="164" spans="1:10" x14ac:dyDescent="0.35">
      <c r="A164" s="103" t="s">
        <v>37</v>
      </c>
      <c r="B164" s="103"/>
      <c r="C164" s="103"/>
      <c r="D164" s="103"/>
      <c r="E164" s="103"/>
      <c r="F164" s="103"/>
      <c r="G164" s="175">
        <f>SUM(G163)</f>
        <v>0</v>
      </c>
      <c r="H164" s="175"/>
      <c r="I164" s="175"/>
      <c r="J164" s="175"/>
    </row>
    <row r="165" spans="1:10" x14ac:dyDescent="0.35">
      <c r="A165" s="252" t="s">
        <v>190</v>
      </c>
      <c r="B165" s="252"/>
      <c r="C165" s="252"/>
      <c r="D165" s="252"/>
      <c r="E165" s="252"/>
      <c r="F165" s="252"/>
      <c r="G165" s="252"/>
      <c r="H165" s="252"/>
      <c r="I165" s="252"/>
      <c r="J165" s="252"/>
    </row>
    <row r="166" spans="1:10" x14ac:dyDescent="0.35">
      <c r="A166" s="23"/>
      <c r="B166" s="132"/>
      <c r="C166" s="132"/>
      <c r="D166" s="132"/>
      <c r="E166" s="132"/>
      <c r="F166" s="132"/>
      <c r="G166" s="132"/>
      <c r="H166" s="132"/>
      <c r="I166" s="132"/>
      <c r="J166" s="132"/>
    </row>
    <row r="167" spans="1:10" x14ac:dyDescent="0.35">
      <c r="A167" s="149" t="s">
        <v>122</v>
      </c>
      <c r="B167" s="149"/>
      <c r="C167" s="149"/>
      <c r="D167" s="149"/>
      <c r="E167" s="149"/>
      <c r="F167" s="149"/>
      <c r="G167" s="149"/>
      <c r="H167" s="149"/>
      <c r="I167" s="149"/>
      <c r="J167" s="149"/>
    </row>
    <row r="168" spans="1:10" x14ac:dyDescent="0.35">
      <c r="A168" s="23"/>
      <c r="B168" s="139"/>
      <c r="C168" s="139"/>
      <c r="D168" s="139"/>
      <c r="E168" s="139"/>
      <c r="F168" s="139"/>
      <c r="G168" s="179"/>
      <c r="H168" s="179"/>
      <c r="I168" s="179"/>
      <c r="J168" s="179"/>
    </row>
    <row r="169" spans="1:10" x14ac:dyDescent="0.35">
      <c r="A169" s="18">
        <v>4</v>
      </c>
      <c r="B169" s="103" t="s">
        <v>123</v>
      </c>
      <c r="C169" s="103"/>
      <c r="D169" s="103"/>
      <c r="E169" s="103"/>
      <c r="F169" s="103"/>
      <c r="G169" s="103" t="s">
        <v>32</v>
      </c>
      <c r="H169" s="103"/>
      <c r="I169" s="103"/>
      <c r="J169" s="103"/>
    </row>
    <row r="170" spans="1:10" x14ac:dyDescent="0.35">
      <c r="A170" s="19" t="s">
        <v>100</v>
      </c>
      <c r="B170" s="137" t="s">
        <v>124</v>
      </c>
      <c r="C170" s="137"/>
      <c r="D170" s="137"/>
      <c r="E170" s="137"/>
      <c r="F170" s="137"/>
      <c r="G170" s="100">
        <f>I147</f>
        <v>0</v>
      </c>
      <c r="H170" s="100"/>
      <c r="I170" s="100"/>
      <c r="J170" s="100"/>
    </row>
    <row r="171" spans="1:10" x14ac:dyDescent="0.35">
      <c r="A171" s="19" t="s">
        <v>118</v>
      </c>
      <c r="B171" s="148" t="s">
        <v>125</v>
      </c>
      <c r="C171" s="148"/>
      <c r="D171" s="148"/>
      <c r="E171" s="148"/>
      <c r="F171" s="148"/>
      <c r="G171" s="100">
        <f>G164</f>
        <v>0</v>
      </c>
      <c r="H171" s="100"/>
      <c r="I171" s="100"/>
      <c r="J171" s="100"/>
    </row>
    <row r="172" spans="1:10" x14ac:dyDescent="0.35">
      <c r="A172" s="103" t="s">
        <v>37</v>
      </c>
      <c r="B172" s="103"/>
      <c r="C172" s="103"/>
      <c r="D172" s="103"/>
      <c r="E172" s="103"/>
      <c r="F172" s="103"/>
      <c r="G172" s="102">
        <f>SUM(G170:J171)</f>
        <v>0</v>
      </c>
      <c r="H172" s="102"/>
      <c r="I172" s="102"/>
      <c r="J172" s="102"/>
    </row>
    <row r="173" spans="1:10" x14ac:dyDescent="0.35">
      <c r="A173" s="23"/>
      <c r="B173" s="139"/>
      <c r="C173" s="139"/>
      <c r="D173" s="139"/>
      <c r="E173" s="139"/>
      <c r="F173" s="139"/>
      <c r="G173" s="139"/>
      <c r="H173" s="139"/>
      <c r="I173" s="139"/>
      <c r="J173" s="139"/>
    </row>
    <row r="174" spans="1:10" x14ac:dyDescent="0.35">
      <c r="A174" s="23"/>
      <c r="B174" s="132"/>
      <c r="C174" s="132"/>
      <c r="D174" s="132"/>
      <c r="E174" s="132"/>
      <c r="F174" s="132"/>
      <c r="G174" s="132"/>
      <c r="H174" s="132"/>
      <c r="I174" s="132"/>
      <c r="J174" s="132"/>
    </row>
    <row r="175" spans="1:10" x14ac:dyDescent="0.35">
      <c r="A175" s="225" t="s">
        <v>126</v>
      </c>
      <c r="B175" s="225"/>
      <c r="C175" s="225"/>
      <c r="D175" s="225"/>
      <c r="E175" s="225"/>
      <c r="F175" s="225"/>
      <c r="G175" s="225"/>
      <c r="H175" s="225"/>
      <c r="I175" s="225"/>
      <c r="J175" s="225"/>
    </row>
    <row r="176" spans="1:10" x14ac:dyDescent="0.35">
      <c r="A176" s="30"/>
      <c r="B176" s="226"/>
      <c r="C176" s="226"/>
      <c r="D176" s="226"/>
      <c r="E176" s="226"/>
      <c r="F176" s="226"/>
      <c r="G176" s="226"/>
      <c r="H176" s="226"/>
      <c r="I176" s="226"/>
      <c r="J176" s="226"/>
    </row>
    <row r="177" spans="1:10" x14ac:dyDescent="0.35">
      <c r="A177" s="59">
        <v>5</v>
      </c>
      <c r="B177" s="227" t="s">
        <v>127</v>
      </c>
      <c r="C177" s="227"/>
      <c r="D177" s="227"/>
      <c r="E177" s="227"/>
      <c r="F177" s="227"/>
      <c r="G177" s="176" t="s">
        <v>32</v>
      </c>
      <c r="H177" s="176"/>
      <c r="I177" s="176"/>
      <c r="J177" s="176"/>
    </row>
    <row r="178" spans="1:10" x14ac:dyDescent="0.35">
      <c r="A178" s="14" t="s">
        <v>6</v>
      </c>
      <c r="B178" s="253" t="s">
        <v>389</v>
      </c>
      <c r="C178" s="254"/>
      <c r="D178" s="254"/>
      <c r="E178" s="254"/>
      <c r="F178" s="255"/>
      <c r="G178" s="125">
        <f>INSUMOS!E13</f>
        <v>0</v>
      </c>
      <c r="H178" s="126"/>
      <c r="I178" s="126"/>
      <c r="J178" s="127"/>
    </row>
    <row r="179" spans="1:10" ht="14.5" customHeight="1" x14ac:dyDescent="0.35">
      <c r="A179" s="14" t="s">
        <v>8</v>
      </c>
      <c r="B179" s="253" t="s">
        <v>390</v>
      </c>
      <c r="C179" s="254"/>
      <c r="D179" s="254"/>
      <c r="E179" s="254"/>
      <c r="F179" s="255"/>
      <c r="G179" s="125">
        <f>INSUMOS!F32</f>
        <v>0</v>
      </c>
      <c r="H179" s="126"/>
      <c r="I179" s="126"/>
      <c r="J179" s="127"/>
    </row>
    <row r="180" spans="1:10" x14ac:dyDescent="0.35">
      <c r="A180" s="176" t="s">
        <v>66</v>
      </c>
      <c r="B180" s="176"/>
      <c r="C180" s="176"/>
      <c r="D180" s="176"/>
      <c r="E180" s="176"/>
      <c r="F180" s="176"/>
      <c r="G180" s="228">
        <f>SUM(G178:J179)</f>
        <v>0</v>
      </c>
      <c r="H180" s="228"/>
      <c r="I180" s="228"/>
      <c r="J180" s="228"/>
    </row>
    <row r="181" spans="1:10" x14ac:dyDescent="0.35">
      <c r="A181" s="230" t="s">
        <v>391</v>
      </c>
      <c r="B181" s="230"/>
      <c r="C181" s="230"/>
      <c r="D181" s="230"/>
      <c r="E181" s="230"/>
      <c r="F181" s="230"/>
      <c r="G181" s="230"/>
      <c r="H181" s="230"/>
      <c r="I181" s="230"/>
      <c r="J181" s="230"/>
    </row>
    <row r="182" spans="1:10" x14ac:dyDescent="0.35">
      <c r="A182" s="26"/>
      <c r="B182" s="229"/>
      <c r="C182" s="229"/>
      <c r="D182" s="229"/>
      <c r="E182" s="229"/>
      <c r="F182" s="229"/>
      <c r="G182" s="229"/>
      <c r="H182" s="229"/>
      <c r="I182" s="229"/>
      <c r="J182" s="229"/>
    </row>
    <row r="183" spans="1:10" x14ac:dyDescent="0.35">
      <c r="A183" s="225" t="s">
        <v>128</v>
      </c>
      <c r="B183" s="225"/>
      <c r="C183" s="225"/>
      <c r="D183" s="225"/>
      <c r="E183" s="225"/>
      <c r="F183" s="225"/>
      <c r="G183" s="225"/>
      <c r="H183" s="225"/>
      <c r="I183" s="225"/>
      <c r="J183" s="225"/>
    </row>
    <row r="184" spans="1:10" x14ac:dyDescent="0.35">
      <c r="A184" s="233" t="s">
        <v>186</v>
      </c>
      <c r="B184" s="233"/>
      <c r="C184" s="233"/>
      <c r="D184" s="233"/>
      <c r="E184" s="233"/>
      <c r="F184" s="233"/>
      <c r="G184" s="234">
        <f>G40+G107+I120+G172+G180</f>
        <v>0</v>
      </c>
      <c r="H184" s="235"/>
      <c r="I184" s="235"/>
      <c r="J184" s="235"/>
    </row>
    <row r="185" spans="1:10" x14ac:dyDescent="0.35">
      <c r="A185" s="233" t="s">
        <v>129</v>
      </c>
      <c r="B185" s="233"/>
      <c r="C185" s="233"/>
      <c r="D185" s="233"/>
      <c r="E185" s="233"/>
      <c r="F185" s="233"/>
      <c r="G185" s="234">
        <f>G184+I188</f>
        <v>0</v>
      </c>
      <c r="H185" s="235"/>
      <c r="I185" s="235"/>
      <c r="J185" s="235"/>
    </row>
    <row r="186" spans="1:10" x14ac:dyDescent="0.35">
      <c r="A186" s="233" t="s">
        <v>130</v>
      </c>
      <c r="B186" s="233"/>
      <c r="C186" s="233"/>
      <c r="D186" s="233"/>
      <c r="E186" s="233"/>
      <c r="F186" s="233"/>
      <c r="G186" s="236">
        <f>(G185+I189)/(1-G190)</f>
        <v>0</v>
      </c>
      <c r="H186" s="236"/>
      <c r="I186" s="236"/>
      <c r="J186" s="236"/>
    </row>
    <row r="187" spans="1:10" x14ac:dyDescent="0.35">
      <c r="A187" s="25">
        <v>6</v>
      </c>
      <c r="B187" s="227" t="s">
        <v>131</v>
      </c>
      <c r="C187" s="227"/>
      <c r="D187" s="227"/>
      <c r="E187" s="227"/>
      <c r="F187" s="227"/>
      <c r="G187" s="176" t="s">
        <v>45</v>
      </c>
      <c r="H187" s="176"/>
      <c r="I187" s="176" t="s">
        <v>32</v>
      </c>
      <c r="J187" s="176"/>
    </row>
    <row r="188" spans="1:10" x14ac:dyDescent="0.35">
      <c r="A188" s="14" t="s">
        <v>6</v>
      </c>
      <c r="B188" s="177" t="s">
        <v>132</v>
      </c>
      <c r="C188" s="177"/>
      <c r="D188" s="177"/>
      <c r="E188" s="177"/>
      <c r="F188" s="177"/>
      <c r="G188" s="231"/>
      <c r="H188" s="231"/>
      <c r="I188" s="232">
        <f>G184*G188</f>
        <v>0</v>
      </c>
      <c r="J188" s="177"/>
    </row>
    <row r="189" spans="1:10" x14ac:dyDescent="0.35">
      <c r="A189" s="14" t="s">
        <v>8</v>
      </c>
      <c r="B189" s="177" t="s">
        <v>133</v>
      </c>
      <c r="C189" s="177"/>
      <c r="D189" s="177"/>
      <c r="E189" s="177"/>
      <c r="F189" s="177"/>
      <c r="G189" s="231"/>
      <c r="H189" s="231"/>
      <c r="I189" s="232">
        <f>G185*G189</f>
        <v>0</v>
      </c>
      <c r="J189" s="177"/>
    </row>
    <row r="190" spans="1:10" x14ac:dyDescent="0.35">
      <c r="A190" s="14" t="s">
        <v>11</v>
      </c>
      <c r="B190" s="177" t="s">
        <v>134</v>
      </c>
      <c r="C190" s="177"/>
      <c r="D190" s="177"/>
      <c r="E190" s="177"/>
      <c r="F190" s="177"/>
      <c r="G190" s="231">
        <f>SUM(G191:H193)</f>
        <v>0</v>
      </c>
      <c r="H190" s="231"/>
      <c r="I190" s="250">
        <f>G186*G190</f>
        <v>0</v>
      </c>
      <c r="J190" s="251"/>
    </row>
    <row r="191" spans="1:10" x14ac:dyDescent="0.35">
      <c r="A191" s="29" t="s">
        <v>135</v>
      </c>
      <c r="B191" s="240" t="s">
        <v>136</v>
      </c>
      <c r="C191" s="240"/>
      <c r="D191" s="240"/>
      <c r="E191" s="240"/>
      <c r="F191" s="240"/>
      <c r="G191" s="241"/>
      <c r="H191" s="241"/>
      <c r="I191" s="242">
        <f>G186*G191</f>
        <v>0</v>
      </c>
      <c r="J191" s="240"/>
    </row>
    <row r="192" spans="1:10" x14ac:dyDescent="0.35">
      <c r="A192" s="29" t="s">
        <v>137</v>
      </c>
      <c r="B192" s="240" t="s">
        <v>138</v>
      </c>
      <c r="C192" s="240"/>
      <c r="D192" s="240"/>
      <c r="E192" s="240"/>
      <c r="F192" s="240"/>
      <c r="G192" s="241"/>
      <c r="H192" s="241"/>
      <c r="I192" s="242">
        <f>G186*G192</f>
        <v>0</v>
      </c>
      <c r="J192" s="240"/>
    </row>
    <row r="193" spans="1:10" x14ac:dyDescent="0.35">
      <c r="A193" s="29" t="s">
        <v>139</v>
      </c>
      <c r="B193" s="240" t="s">
        <v>140</v>
      </c>
      <c r="C193" s="240"/>
      <c r="D193" s="240"/>
      <c r="E193" s="240"/>
      <c r="F193" s="240"/>
      <c r="G193" s="241"/>
      <c r="H193" s="241"/>
      <c r="I193" s="242">
        <f>G186*G193</f>
        <v>0</v>
      </c>
      <c r="J193" s="240"/>
    </row>
    <row r="194" spans="1:10" x14ac:dyDescent="0.35">
      <c r="A194" s="176" t="s">
        <v>66</v>
      </c>
      <c r="B194" s="176"/>
      <c r="C194" s="176"/>
      <c r="D194" s="176"/>
      <c r="E194" s="176"/>
      <c r="F194" s="176"/>
      <c r="G194" s="231"/>
      <c r="H194" s="231"/>
      <c r="I194" s="232">
        <f>SUM(I188:J190)</f>
        <v>0</v>
      </c>
      <c r="J194" s="177"/>
    </row>
    <row r="195" spans="1:10" x14ac:dyDescent="0.35">
      <c r="A195" s="238" t="s">
        <v>187</v>
      </c>
      <c r="B195" s="238"/>
      <c r="C195" s="238"/>
      <c r="D195" s="238"/>
      <c r="E195" s="238"/>
      <c r="F195" s="238"/>
      <c r="G195" s="238"/>
      <c r="H195" s="238"/>
      <c r="I195" s="238"/>
      <c r="J195" s="238"/>
    </row>
    <row r="196" spans="1:10" x14ac:dyDescent="0.35">
      <c r="A196" s="239" t="s">
        <v>188</v>
      </c>
      <c r="B196" s="239"/>
      <c r="C196" s="239"/>
      <c r="D196" s="239"/>
      <c r="E196" s="239"/>
      <c r="F196" s="239"/>
      <c r="G196" s="239"/>
      <c r="H196" s="239"/>
      <c r="I196" s="239"/>
      <c r="J196" s="239"/>
    </row>
    <row r="197" spans="1:10" ht="28" customHeight="1" x14ac:dyDescent="0.35">
      <c r="A197" s="172" t="s">
        <v>189</v>
      </c>
      <c r="B197" s="172"/>
      <c r="C197" s="172"/>
      <c r="D197" s="172"/>
      <c r="E197" s="172"/>
      <c r="F197" s="172"/>
      <c r="G197" s="172"/>
      <c r="H197" s="172"/>
      <c r="I197" s="172"/>
      <c r="J197" s="172"/>
    </row>
    <row r="198" spans="1:10" x14ac:dyDescent="0.35">
      <c r="A198" s="172" t="s">
        <v>479</v>
      </c>
      <c r="B198" s="172"/>
      <c r="C198" s="172"/>
      <c r="D198" s="172"/>
      <c r="E198" s="172"/>
      <c r="F198" s="172"/>
      <c r="G198" s="172"/>
      <c r="H198" s="172"/>
      <c r="I198" s="172"/>
      <c r="J198" s="172"/>
    </row>
    <row r="199" spans="1:10" ht="69.5" customHeight="1" x14ac:dyDescent="0.35">
      <c r="A199" s="172" t="s">
        <v>504</v>
      </c>
      <c r="B199" s="172"/>
      <c r="C199" s="172"/>
      <c r="D199" s="172"/>
      <c r="E199" s="172"/>
      <c r="F199" s="172"/>
      <c r="G199" s="172"/>
      <c r="H199" s="172"/>
      <c r="I199" s="172"/>
      <c r="J199" s="172"/>
    </row>
    <row r="200" spans="1:10" x14ac:dyDescent="0.35">
      <c r="A200" s="26"/>
      <c r="B200" s="229"/>
      <c r="C200" s="229"/>
      <c r="D200" s="229"/>
      <c r="E200" s="229"/>
      <c r="F200" s="229"/>
      <c r="G200" s="229"/>
      <c r="H200" s="229"/>
      <c r="I200" s="229"/>
      <c r="J200" s="229"/>
    </row>
    <row r="201" spans="1:10" x14ac:dyDescent="0.35">
      <c r="A201" s="225" t="s">
        <v>141</v>
      </c>
      <c r="B201" s="225"/>
      <c r="C201" s="225"/>
      <c r="D201" s="225"/>
      <c r="E201" s="225"/>
      <c r="F201" s="225"/>
      <c r="G201" s="225"/>
      <c r="H201" s="225"/>
      <c r="I201" s="225"/>
      <c r="J201" s="225"/>
    </row>
    <row r="202" spans="1:10" x14ac:dyDescent="0.35">
      <c r="A202" s="30"/>
      <c r="B202" s="226"/>
      <c r="C202" s="226"/>
      <c r="D202" s="226"/>
      <c r="E202" s="226"/>
      <c r="F202" s="226"/>
      <c r="G202" s="226"/>
      <c r="H202" s="226"/>
      <c r="I202" s="226"/>
      <c r="J202" s="226"/>
    </row>
    <row r="203" spans="1:10" x14ac:dyDescent="0.35">
      <c r="A203" s="25"/>
      <c r="B203" s="176" t="s">
        <v>142</v>
      </c>
      <c r="C203" s="176"/>
      <c r="D203" s="176"/>
      <c r="E203" s="176"/>
      <c r="F203" s="176"/>
      <c r="G203" s="176" t="s">
        <v>32</v>
      </c>
      <c r="H203" s="176"/>
      <c r="I203" s="176"/>
      <c r="J203" s="176"/>
    </row>
    <row r="204" spans="1:10" x14ac:dyDescent="0.35">
      <c r="A204" s="25" t="s">
        <v>6</v>
      </c>
      <c r="B204" s="177" t="s">
        <v>30</v>
      </c>
      <c r="C204" s="177"/>
      <c r="D204" s="177"/>
      <c r="E204" s="177"/>
      <c r="F204" s="177"/>
      <c r="G204" s="178">
        <f>G40</f>
        <v>0</v>
      </c>
      <c r="H204" s="178"/>
      <c r="I204" s="178"/>
      <c r="J204" s="178"/>
    </row>
    <row r="205" spans="1:10" x14ac:dyDescent="0.35">
      <c r="A205" s="25" t="s">
        <v>8</v>
      </c>
      <c r="B205" s="177" t="s">
        <v>40</v>
      </c>
      <c r="C205" s="177"/>
      <c r="D205" s="177"/>
      <c r="E205" s="177"/>
      <c r="F205" s="177"/>
      <c r="G205" s="178">
        <f>G107</f>
        <v>0</v>
      </c>
      <c r="H205" s="178"/>
      <c r="I205" s="178"/>
      <c r="J205" s="178"/>
    </row>
    <row r="206" spans="1:10" x14ac:dyDescent="0.35">
      <c r="A206" s="25" t="s">
        <v>11</v>
      </c>
      <c r="B206" s="177" t="s">
        <v>82</v>
      </c>
      <c r="C206" s="177"/>
      <c r="D206" s="177"/>
      <c r="E206" s="177"/>
      <c r="F206" s="177"/>
      <c r="G206" s="178">
        <f>I120</f>
        <v>0</v>
      </c>
      <c r="H206" s="178"/>
      <c r="I206" s="178"/>
      <c r="J206" s="178"/>
    </row>
    <row r="207" spans="1:10" x14ac:dyDescent="0.35">
      <c r="A207" s="25" t="s">
        <v>13</v>
      </c>
      <c r="B207" s="177" t="s">
        <v>95</v>
      </c>
      <c r="C207" s="177"/>
      <c r="D207" s="177"/>
      <c r="E207" s="177"/>
      <c r="F207" s="177"/>
      <c r="G207" s="178">
        <f>G172</f>
        <v>0</v>
      </c>
      <c r="H207" s="178"/>
      <c r="I207" s="178"/>
      <c r="J207" s="178"/>
    </row>
    <row r="208" spans="1:10" x14ac:dyDescent="0.35">
      <c r="A208" s="25" t="s">
        <v>58</v>
      </c>
      <c r="B208" s="177" t="s">
        <v>126</v>
      </c>
      <c r="C208" s="177"/>
      <c r="D208" s="177"/>
      <c r="E208" s="177"/>
      <c r="F208" s="177"/>
      <c r="G208" s="178">
        <f>G180</f>
        <v>0</v>
      </c>
      <c r="H208" s="178"/>
      <c r="I208" s="178"/>
      <c r="J208" s="178"/>
    </row>
    <row r="209" spans="1:10" x14ac:dyDescent="0.35">
      <c r="A209" s="176" t="s">
        <v>143</v>
      </c>
      <c r="B209" s="176"/>
      <c r="C209" s="176"/>
      <c r="D209" s="176"/>
      <c r="E209" s="176"/>
      <c r="F209" s="176"/>
      <c r="G209" s="228">
        <f>SUM(G204:J208)</f>
        <v>0</v>
      </c>
      <c r="H209" s="228"/>
      <c r="I209" s="228"/>
      <c r="J209" s="228"/>
    </row>
    <row r="210" spans="1:10" x14ac:dyDescent="0.35">
      <c r="A210" s="25" t="s">
        <v>60</v>
      </c>
      <c r="B210" s="177" t="s">
        <v>144</v>
      </c>
      <c r="C210" s="177"/>
      <c r="D210" s="177"/>
      <c r="E210" s="177"/>
      <c r="F210" s="177"/>
      <c r="G210" s="178">
        <f>I194</f>
        <v>0</v>
      </c>
      <c r="H210" s="178"/>
      <c r="I210" s="178"/>
      <c r="J210" s="178"/>
    </row>
    <row r="211" spans="1:10" x14ac:dyDescent="0.35">
      <c r="A211" s="176" t="s">
        <v>145</v>
      </c>
      <c r="B211" s="176"/>
      <c r="C211" s="176"/>
      <c r="D211" s="176"/>
      <c r="E211" s="176"/>
      <c r="F211" s="176"/>
      <c r="G211" s="228">
        <f>SUM(G209:J210)</f>
        <v>0</v>
      </c>
      <c r="H211" s="228"/>
      <c r="I211" s="228"/>
      <c r="J211" s="228"/>
    </row>
    <row r="212" spans="1:10" x14ac:dyDescent="0.35">
      <c r="A212" s="176" t="s">
        <v>146</v>
      </c>
      <c r="B212" s="176"/>
      <c r="C212" s="176"/>
      <c r="D212" s="176"/>
      <c r="E212" s="176"/>
      <c r="F212" s="176"/>
      <c r="G212" s="237">
        <v>2</v>
      </c>
      <c r="H212" s="237"/>
      <c r="I212" s="237"/>
      <c r="J212" s="237"/>
    </row>
    <row r="213" spans="1:10" x14ac:dyDescent="0.35">
      <c r="A213" s="176" t="s">
        <v>147</v>
      </c>
      <c r="B213" s="176"/>
      <c r="C213" s="176"/>
      <c r="D213" s="176"/>
      <c r="E213" s="176"/>
      <c r="F213" s="176"/>
      <c r="G213" s="228">
        <f>G211*G212</f>
        <v>0</v>
      </c>
      <c r="H213" s="228"/>
      <c r="I213" s="228"/>
      <c r="J213" s="228"/>
    </row>
    <row r="214" spans="1:10" x14ac:dyDescent="0.35">
      <c r="A214" s="176" t="s">
        <v>148</v>
      </c>
      <c r="B214" s="176"/>
      <c r="C214" s="176"/>
      <c r="D214" s="176"/>
      <c r="E214" s="176"/>
      <c r="F214" s="176"/>
      <c r="G214" s="228">
        <f>G213*12</f>
        <v>0</v>
      </c>
      <c r="H214" s="228"/>
      <c r="I214" s="228"/>
      <c r="J214" s="228"/>
    </row>
  </sheetData>
  <mergeCells count="404">
    <mergeCell ref="A45:J45"/>
    <mergeCell ref="A29:J29"/>
    <mergeCell ref="A100:J100"/>
    <mergeCell ref="A108:J108"/>
    <mergeCell ref="A109:J109"/>
    <mergeCell ref="A47:J47"/>
    <mergeCell ref="B48:F48"/>
    <mergeCell ref="G48:H48"/>
    <mergeCell ref="I48:J48"/>
    <mergeCell ref="A49:J49"/>
    <mergeCell ref="A50:F50"/>
    <mergeCell ref="G50:J50"/>
    <mergeCell ref="G53:H53"/>
    <mergeCell ref="I53:J53"/>
    <mergeCell ref="B54:F54"/>
    <mergeCell ref="G54:H54"/>
    <mergeCell ref="I54:J54"/>
    <mergeCell ref="B51:F51"/>
    <mergeCell ref="G51:H51"/>
    <mergeCell ref="I51:J51"/>
    <mergeCell ref="B52:F52"/>
    <mergeCell ref="G52:H52"/>
    <mergeCell ref="I52:J52"/>
    <mergeCell ref="A59:J59"/>
    <mergeCell ref="A60:J60"/>
    <mergeCell ref="B22:F22"/>
    <mergeCell ref="G22:J22"/>
    <mergeCell ref="B23:F23"/>
    <mergeCell ref="G23:J23"/>
    <mergeCell ref="B24:F24"/>
    <mergeCell ref="G24:J24"/>
    <mergeCell ref="A18:C18"/>
    <mergeCell ref="D18:E18"/>
    <mergeCell ref="F18:J18"/>
    <mergeCell ref="A19:J19"/>
    <mergeCell ref="A20:J20"/>
    <mergeCell ref="B21:F21"/>
    <mergeCell ref="G21:H21"/>
    <mergeCell ref="I21:J21"/>
    <mergeCell ref="A6:C6"/>
    <mergeCell ref="D6:J6"/>
    <mergeCell ref="A7:J7"/>
    <mergeCell ref="A8:J8"/>
    <mergeCell ref="A15:J15"/>
    <mergeCell ref="A16:J16"/>
    <mergeCell ref="A17:C17"/>
    <mergeCell ref="D17:E17"/>
    <mergeCell ref="F17:J17"/>
    <mergeCell ref="B25:F25"/>
    <mergeCell ref="G25:J25"/>
    <mergeCell ref="B26:F26"/>
    <mergeCell ref="G26:J26"/>
    <mergeCell ref="A27:J27"/>
    <mergeCell ref="A28:J28"/>
    <mergeCell ref="A1:J1"/>
    <mergeCell ref="A2:J2"/>
    <mergeCell ref="B3:F3"/>
    <mergeCell ref="G3:H3"/>
    <mergeCell ref="I3:J3"/>
    <mergeCell ref="A4:J4"/>
    <mergeCell ref="B13:F13"/>
    <mergeCell ref="G13:J13"/>
    <mergeCell ref="A14:J14"/>
    <mergeCell ref="A9:J9"/>
    <mergeCell ref="B10:F10"/>
    <mergeCell ref="G10:J10"/>
    <mergeCell ref="B11:F11"/>
    <mergeCell ref="G11:J11"/>
    <mergeCell ref="B12:F12"/>
    <mergeCell ref="G12:J12"/>
    <mergeCell ref="A5:C5"/>
    <mergeCell ref="D5:J5"/>
    <mergeCell ref="B33:F33"/>
    <mergeCell ref="G33:J33"/>
    <mergeCell ref="B34:F34"/>
    <mergeCell ref="G34:J34"/>
    <mergeCell ref="B35:F35"/>
    <mergeCell ref="G35:J35"/>
    <mergeCell ref="B30:F30"/>
    <mergeCell ref="G30:H30"/>
    <mergeCell ref="I30:J30"/>
    <mergeCell ref="A31:J31"/>
    <mergeCell ref="B32:F32"/>
    <mergeCell ref="G32:H32"/>
    <mergeCell ref="I32:J32"/>
    <mergeCell ref="A55:F55"/>
    <mergeCell ref="G55:H55"/>
    <mergeCell ref="I55:J55"/>
    <mergeCell ref="A56:J56"/>
    <mergeCell ref="A57:J57"/>
    <mergeCell ref="A58:J58"/>
    <mergeCell ref="B36:F36"/>
    <mergeCell ref="G36:J36"/>
    <mergeCell ref="B37:F37"/>
    <mergeCell ref="G37:J37"/>
    <mergeCell ref="A38:F38"/>
    <mergeCell ref="G38:J38"/>
    <mergeCell ref="B39:F39"/>
    <mergeCell ref="G39:J39"/>
    <mergeCell ref="A40:F40"/>
    <mergeCell ref="G40:J40"/>
    <mergeCell ref="A41:J41"/>
    <mergeCell ref="A42:J42"/>
    <mergeCell ref="A43:J43"/>
    <mergeCell ref="A44:J44"/>
    <mergeCell ref="B46:F46"/>
    <mergeCell ref="G46:H46"/>
    <mergeCell ref="I46:J46"/>
    <mergeCell ref="B53:F53"/>
    <mergeCell ref="B64:F64"/>
    <mergeCell ref="G64:H64"/>
    <mergeCell ref="I64:J64"/>
    <mergeCell ref="B65:F65"/>
    <mergeCell ref="G65:H65"/>
    <mergeCell ref="I65:J65"/>
    <mergeCell ref="G61:J61"/>
    <mergeCell ref="A62:J62"/>
    <mergeCell ref="B63:F63"/>
    <mergeCell ref="G63:H63"/>
    <mergeCell ref="I63:J63"/>
    <mergeCell ref="A61:F61"/>
    <mergeCell ref="B68:F68"/>
    <mergeCell ref="G68:H68"/>
    <mergeCell ref="I68:J68"/>
    <mergeCell ref="B69:F69"/>
    <mergeCell ref="G69:H69"/>
    <mergeCell ref="I69:J69"/>
    <mergeCell ref="B66:F66"/>
    <mergeCell ref="G66:H66"/>
    <mergeCell ref="I66:J66"/>
    <mergeCell ref="B67:F67"/>
    <mergeCell ref="G67:H67"/>
    <mergeCell ref="I67:J67"/>
    <mergeCell ref="A72:F72"/>
    <mergeCell ref="G72:H72"/>
    <mergeCell ref="I72:J72"/>
    <mergeCell ref="A73:J73"/>
    <mergeCell ref="A74:J74"/>
    <mergeCell ref="A75:J75"/>
    <mergeCell ref="B70:F70"/>
    <mergeCell ref="G70:H70"/>
    <mergeCell ref="I70:J70"/>
    <mergeCell ref="B71:F71"/>
    <mergeCell ref="G71:H71"/>
    <mergeCell ref="I71:J71"/>
    <mergeCell ref="A82:J82"/>
    <mergeCell ref="A84:J84"/>
    <mergeCell ref="B85:F85"/>
    <mergeCell ref="G85:H85"/>
    <mergeCell ref="I85:J85"/>
    <mergeCell ref="A83:J83"/>
    <mergeCell ref="A76:J76"/>
    <mergeCell ref="A77:J77"/>
    <mergeCell ref="A78:J78"/>
    <mergeCell ref="A79:J79"/>
    <mergeCell ref="A80:J80"/>
    <mergeCell ref="A81:J81"/>
    <mergeCell ref="B89:F89"/>
    <mergeCell ref="G89:J89"/>
    <mergeCell ref="B90:F90"/>
    <mergeCell ref="G90:J90"/>
    <mergeCell ref="B91:F91"/>
    <mergeCell ref="G91:J91"/>
    <mergeCell ref="B86:F86"/>
    <mergeCell ref="G86:J86"/>
    <mergeCell ref="B87:F87"/>
    <mergeCell ref="G87:J87"/>
    <mergeCell ref="B88:F88"/>
    <mergeCell ref="G88:J88"/>
    <mergeCell ref="A95:F95"/>
    <mergeCell ref="G95:J95"/>
    <mergeCell ref="A96:J96"/>
    <mergeCell ref="A97:J97"/>
    <mergeCell ref="A98:J98"/>
    <mergeCell ref="A99:J99"/>
    <mergeCell ref="B92:F92"/>
    <mergeCell ref="G92:J92"/>
    <mergeCell ref="B93:F93"/>
    <mergeCell ref="G93:J93"/>
    <mergeCell ref="B94:F94"/>
    <mergeCell ref="G94:J94"/>
    <mergeCell ref="B104:F104"/>
    <mergeCell ref="G104:J104"/>
    <mergeCell ref="B105:F105"/>
    <mergeCell ref="G105:J105"/>
    <mergeCell ref="B106:F106"/>
    <mergeCell ref="G106:J106"/>
    <mergeCell ref="A101:J101"/>
    <mergeCell ref="B102:F102"/>
    <mergeCell ref="G102:H102"/>
    <mergeCell ref="I102:J102"/>
    <mergeCell ref="B103:F103"/>
    <mergeCell ref="G103:J103"/>
    <mergeCell ref="A110:J110"/>
    <mergeCell ref="A111:F111"/>
    <mergeCell ref="G111:J111"/>
    <mergeCell ref="A112:F112"/>
    <mergeCell ref="G112:J112"/>
    <mergeCell ref="B113:F113"/>
    <mergeCell ref="G113:H113"/>
    <mergeCell ref="I113:J113"/>
    <mergeCell ref="A107:F107"/>
    <mergeCell ref="G107:J107"/>
    <mergeCell ref="B116:F116"/>
    <mergeCell ref="G116:H116"/>
    <mergeCell ref="I116:J116"/>
    <mergeCell ref="B117:F117"/>
    <mergeCell ref="G117:H117"/>
    <mergeCell ref="I117:J117"/>
    <mergeCell ref="B114:F114"/>
    <mergeCell ref="G114:H114"/>
    <mergeCell ref="I114:J114"/>
    <mergeCell ref="B115:F115"/>
    <mergeCell ref="G115:H115"/>
    <mergeCell ref="I115:J115"/>
    <mergeCell ref="A120:F120"/>
    <mergeCell ref="G120:H120"/>
    <mergeCell ref="I120:J120"/>
    <mergeCell ref="A121:J121"/>
    <mergeCell ref="A122:J122"/>
    <mergeCell ref="A123:J123"/>
    <mergeCell ref="B118:F118"/>
    <mergeCell ref="G118:H118"/>
    <mergeCell ref="I118:J118"/>
    <mergeCell ref="B119:F119"/>
    <mergeCell ref="G119:H119"/>
    <mergeCell ref="I119:J119"/>
    <mergeCell ref="A130:J130"/>
    <mergeCell ref="A131:J131"/>
    <mergeCell ref="B132:F132"/>
    <mergeCell ref="G132:H132"/>
    <mergeCell ref="I132:J132"/>
    <mergeCell ref="A133:J133"/>
    <mergeCell ref="A124:J124"/>
    <mergeCell ref="A125:J125"/>
    <mergeCell ref="A126:J126"/>
    <mergeCell ref="A127:J127"/>
    <mergeCell ref="A128:J128"/>
    <mergeCell ref="A129:J129"/>
    <mergeCell ref="B138:F138"/>
    <mergeCell ref="G138:H138"/>
    <mergeCell ref="I138:J138"/>
    <mergeCell ref="B139:F139"/>
    <mergeCell ref="G139:H139"/>
    <mergeCell ref="I139:J139"/>
    <mergeCell ref="A134:F134"/>
    <mergeCell ref="G134:J134"/>
    <mergeCell ref="B136:F136"/>
    <mergeCell ref="G136:H136"/>
    <mergeCell ref="I136:J136"/>
    <mergeCell ref="B137:F137"/>
    <mergeCell ref="G137:H137"/>
    <mergeCell ref="I137:J137"/>
    <mergeCell ref="B142:F142"/>
    <mergeCell ref="G142:H142"/>
    <mergeCell ref="I142:J142"/>
    <mergeCell ref="A143:F143"/>
    <mergeCell ref="G143:H143"/>
    <mergeCell ref="I143:J143"/>
    <mergeCell ref="B140:F140"/>
    <mergeCell ref="G140:H140"/>
    <mergeCell ref="I140:J140"/>
    <mergeCell ref="B141:F141"/>
    <mergeCell ref="G141:H141"/>
    <mergeCell ref="I141:J141"/>
    <mergeCell ref="B146:F146"/>
    <mergeCell ref="G146:H146"/>
    <mergeCell ref="I146:J146"/>
    <mergeCell ref="A147:F147"/>
    <mergeCell ref="G147:H147"/>
    <mergeCell ref="I147:J147"/>
    <mergeCell ref="B144:F144"/>
    <mergeCell ref="G144:H144"/>
    <mergeCell ref="I144:J144"/>
    <mergeCell ref="A145:F145"/>
    <mergeCell ref="G145:H145"/>
    <mergeCell ref="I145:J145"/>
    <mergeCell ref="A154:J154"/>
    <mergeCell ref="A155:J155"/>
    <mergeCell ref="A156:J156"/>
    <mergeCell ref="A158:J158"/>
    <mergeCell ref="B159:F159"/>
    <mergeCell ref="G159:H159"/>
    <mergeCell ref="I159:J159"/>
    <mergeCell ref="A148:J148"/>
    <mergeCell ref="A149:J149"/>
    <mergeCell ref="A150:J150"/>
    <mergeCell ref="A151:J151"/>
    <mergeCell ref="A152:J152"/>
    <mergeCell ref="A153:J153"/>
    <mergeCell ref="A157:J157"/>
    <mergeCell ref="A164:F164"/>
    <mergeCell ref="G164:J164"/>
    <mergeCell ref="B166:F166"/>
    <mergeCell ref="G166:H166"/>
    <mergeCell ref="I166:J166"/>
    <mergeCell ref="A167:J167"/>
    <mergeCell ref="A160:J160"/>
    <mergeCell ref="A161:F161"/>
    <mergeCell ref="G161:J161"/>
    <mergeCell ref="B162:F162"/>
    <mergeCell ref="G162:J162"/>
    <mergeCell ref="B163:F163"/>
    <mergeCell ref="G163:J163"/>
    <mergeCell ref="B171:F171"/>
    <mergeCell ref="G171:J171"/>
    <mergeCell ref="A172:F172"/>
    <mergeCell ref="G172:J172"/>
    <mergeCell ref="B173:F173"/>
    <mergeCell ref="G173:H173"/>
    <mergeCell ref="I173:J173"/>
    <mergeCell ref="B168:F168"/>
    <mergeCell ref="G168:J168"/>
    <mergeCell ref="B169:F169"/>
    <mergeCell ref="G169:J169"/>
    <mergeCell ref="B170:F170"/>
    <mergeCell ref="G170:J170"/>
    <mergeCell ref="B177:F177"/>
    <mergeCell ref="G177:J177"/>
    <mergeCell ref="B178:F178"/>
    <mergeCell ref="G178:J178"/>
    <mergeCell ref="B179:F179"/>
    <mergeCell ref="G179:J179"/>
    <mergeCell ref="B174:F174"/>
    <mergeCell ref="G174:H174"/>
    <mergeCell ref="I174:J174"/>
    <mergeCell ref="A175:J175"/>
    <mergeCell ref="B176:F176"/>
    <mergeCell ref="G176:H176"/>
    <mergeCell ref="I176:J176"/>
    <mergeCell ref="A183:J183"/>
    <mergeCell ref="A184:F184"/>
    <mergeCell ref="G184:J184"/>
    <mergeCell ref="A185:F185"/>
    <mergeCell ref="G185:J185"/>
    <mergeCell ref="A186:F186"/>
    <mergeCell ref="G186:J186"/>
    <mergeCell ref="A180:F180"/>
    <mergeCell ref="G180:J180"/>
    <mergeCell ref="A181:J181"/>
    <mergeCell ref="B182:F182"/>
    <mergeCell ref="G182:H182"/>
    <mergeCell ref="I182:J182"/>
    <mergeCell ref="B189:F189"/>
    <mergeCell ref="G189:H189"/>
    <mergeCell ref="I189:J189"/>
    <mergeCell ref="B190:F190"/>
    <mergeCell ref="G190:H190"/>
    <mergeCell ref="I190:J190"/>
    <mergeCell ref="B187:F187"/>
    <mergeCell ref="G187:H187"/>
    <mergeCell ref="I187:J187"/>
    <mergeCell ref="B188:F188"/>
    <mergeCell ref="G188:H188"/>
    <mergeCell ref="I188:J188"/>
    <mergeCell ref="B193:F193"/>
    <mergeCell ref="G193:H193"/>
    <mergeCell ref="I193:J193"/>
    <mergeCell ref="A194:F194"/>
    <mergeCell ref="G194:H194"/>
    <mergeCell ref="I194:J194"/>
    <mergeCell ref="B191:F191"/>
    <mergeCell ref="G191:H191"/>
    <mergeCell ref="I191:J191"/>
    <mergeCell ref="B192:F192"/>
    <mergeCell ref="G192:H192"/>
    <mergeCell ref="I192:J192"/>
    <mergeCell ref="B202:F202"/>
    <mergeCell ref="G202:H202"/>
    <mergeCell ref="I202:J202"/>
    <mergeCell ref="B203:F203"/>
    <mergeCell ref="G203:J203"/>
    <mergeCell ref="A195:J195"/>
    <mergeCell ref="A196:J196"/>
    <mergeCell ref="A198:J198"/>
    <mergeCell ref="B200:F200"/>
    <mergeCell ref="G200:H200"/>
    <mergeCell ref="I200:J200"/>
    <mergeCell ref="A197:J197"/>
    <mergeCell ref="A199:J199"/>
    <mergeCell ref="A213:F213"/>
    <mergeCell ref="G213:J213"/>
    <mergeCell ref="A214:F214"/>
    <mergeCell ref="G214:J214"/>
    <mergeCell ref="A165:J165"/>
    <mergeCell ref="B210:F210"/>
    <mergeCell ref="G210:J210"/>
    <mergeCell ref="A211:F211"/>
    <mergeCell ref="G211:J211"/>
    <mergeCell ref="A212:F212"/>
    <mergeCell ref="G212:J212"/>
    <mergeCell ref="B207:F207"/>
    <mergeCell ref="G207:J207"/>
    <mergeCell ref="B208:F208"/>
    <mergeCell ref="G208:J208"/>
    <mergeCell ref="A209:F209"/>
    <mergeCell ref="G209:J209"/>
    <mergeCell ref="B204:F204"/>
    <mergeCell ref="G204:J204"/>
    <mergeCell ref="B205:F205"/>
    <mergeCell ref="G205:J205"/>
    <mergeCell ref="B206:F206"/>
    <mergeCell ref="G206:J206"/>
    <mergeCell ref="A201:J20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278560-FFEC-415D-B053-3EBF5F2C8578}">
  <sheetPr>
    <tabColor theme="3" tint="0.39997558519241921"/>
  </sheetPr>
  <dimension ref="A1:N218"/>
  <sheetViews>
    <sheetView tabSelected="1" topLeftCell="A82" workbookViewId="0">
      <selection activeCell="G92" sqref="G92:J92"/>
    </sheetView>
  </sheetViews>
  <sheetFormatPr defaultRowHeight="14.5" x14ac:dyDescent="0.35"/>
  <cols>
    <col min="2" max="2" width="13.26953125" customWidth="1"/>
    <col min="3" max="3" width="13.36328125" customWidth="1"/>
    <col min="4" max="4" width="12.6328125" customWidth="1"/>
    <col min="5" max="5" width="13.36328125" customWidth="1"/>
    <col min="6" max="6" width="12.90625" customWidth="1"/>
    <col min="8" max="8" width="11.54296875" bestFit="1" customWidth="1"/>
    <col min="9" max="9" width="13" bestFit="1" customWidth="1"/>
    <col min="10" max="10" width="9.90625" bestFit="1" customWidth="1"/>
  </cols>
  <sheetData>
    <row r="1" spans="1:10" x14ac:dyDescent="0.35">
      <c r="A1" s="119" t="s">
        <v>0</v>
      </c>
      <c r="B1" s="119"/>
      <c r="C1" s="119"/>
      <c r="D1" s="119"/>
      <c r="E1" s="119"/>
      <c r="F1" s="119"/>
      <c r="G1" s="119"/>
      <c r="H1" s="119"/>
      <c r="I1" s="119"/>
      <c r="J1" s="119"/>
    </row>
    <row r="2" spans="1:10" x14ac:dyDescent="0.35">
      <c r="A2" s="119" t="s">
        <v>1</v>
      </c>
      <c r="B2" s="119"/>
      <c r="C2" s="119"/>
      <c r="D2" s="119"/>
      <c r="E2" s="119"/>
      <c r="F2" s="119"/>
      <c r="G2" s="119"/>
      <c r="H2" s="119"/>
      <c r="I2" s="119"/>
      <c r="J2" s="119"/>
    </row>
    <row r="3" spans="1:10" x14ac:dyDescent="0.35">
      <c r="A3" s="23"/>
      <c r="B3" s="132"/>
      <c r="C3" s="132"/>
      <c r="D3" s="132"/>
      <c r="E3" s="132"/>
      <c r="F3" s="132"/>
      <c r="G3" s="132"/>
      <c r="H3" s="132"/>
      <c r="I3" s="132"/>
      <c r="J3" s="132"/>
    </row>
    <row r="4" spans="1:10" x14ac:dyDescent="0.35">
      <c r="A4" s="133" t="s">
        <v>164</v>
      </c>
      <c r="B4" s="133"/>
      <c r="C4" s="133"/>
      <c r="D4" s="133"/>
      <c r="E4" s="133"/>
      <c r="F4" s="133"/>
      <c r="G4" s="133"/>
      <c r="H4" s="133"/>
      <c r="I4" s="133"/>
      <c r="J4" s="133"/>
    </row>
    <row r="5" spans="1:10" x14ac:dyDescent="0.35">
      <c r="A5" s="134" t="s">
        <v>2</v>
      </c>
      <c r="B5" s="134"/>
      <c r="C5" s="134"/>
      <c r="D5" s="135" t="s">
        <v>469</v>
      </c>
      <c r="E5" s="135"/>
      <c r="F5" s="135"/>
      <c r="G5" s="135"/>
      <c r="H5" s="135"/>
      <c r="I5" s="135"/>
      <c r="J5" s="135"/>
    </row>
    <row r="6" spans="1:10" x14ac:dyDescent="0.35">
      <c r="A6" s="134" t="s">
        <v>3</v>
      </c>
      <c r="B6" s="134"/>
      <c r="C6" s="134"/>
      <c r="D6" s="135" t="s">
        <v>4</v>
      </c>
      <c r="E6" s="135"/>
      <c r="F6" s="135"/>
      <c r="G6" s="135"/>
      <c r="H6" s="135"/>
      <c r="I6" s="135"/>
      <c r="J6" s="135"/>
    </row>
    <row r="7" spans="1:10" x14ac:dyDescent="0.35">
      <c r="A7" s="136"/>
      <c r="B7" s="136"/>
      <c r="C7" s="136"/>
      <c r="D7" s="136"/>
      <c r="E7" s="136"/>
      <c r="F7" s="136"/>
      <c r="G7" s="136"/>
      <c r="H7" s="136"/>
      <c r="I7" s="136"/>
      <c r="J7" s="136"/>
    </row>
    <row r="8" spans="1:10" x14ac:dyDescent="0.35">
      <c r="A8" s="119" t="s">
        <v>5</v>
      </c>
      <c r="B8" s="119"/>
      <c r="C8" s="119"/>
      <c r="D8" s="119"/>
      <c r="E8" s="119"/>
      <c r="F8" s="119"/>
      <c r="G8" s="119"/>
      <c r="H8" s="119"/>
      <c r="I8" s="119"/>
      <c r="J8" s="119"/>
    </row>
    <row r="9" spans="1:10" x14ac:dyDescent="0.35">
      <c r="A9" s="128"/>
      <c r="B9" s="128"/>
      <c r="C9" s="128"/>
      <c r="D9" s="128"/>
      <c r="E9" s="128"/>
      <c r="F9" s="128"/>
      <c r="G9" s="128"/>
      <c r="H9" s="128"/>
      <c r="I9" s="128"/>
      <c r="J9" s="128"/>
    </row>
    <row r="10" spans="1:10" x14ac:dyDescent="0.35">
      <c r="A10" s="22" t="s">
        <v>6</v>
      </c>
      <c r="B10" s="129" t="s">
        <v>7</v>
      </c>
      <c r="C10" s="129"/>
      <c r="D10" s="129"/>
      <c r="E10" s="129"/>
      <c r="F10" s="129"/>
      <c r="G10" s="103"/>
      <c r="H10" s="103"/>
      <c r="I10" s="103"/>
      <c r="J10" s="103"/>
    </row>
    <row r="11" spans="1:10" x14ac:dyDescent="0.35">
      <c r="A11" s="22" t="s">
        <v>8</v>
      </c>
      <c r="B11" s="129" t="s">
        <v>9</v>
      </c>
      <c r="C11" s="129"/>
      <c r="D11" s="129"/>
      <c r="E11" s="129"/>
      <c r="F11" s="129"/>
      <c r="G11" s="103" t="s">
        <v>10</v>
      </c>
      <c r="H11" s="103"/>
      <c r="I11" s="103"/>
      <c r="J11" s="103"/>
    </row>
    <row r="12" spans="1:10" x14ac:dyDescent="0.35">
      <c r="A12" s="22" t="s">
        <v>11</v>
      </c>
      <c r="B12" s="129" t="s">
        <v>12</v>
      </c>
      <c r="C12" s="129"/>
      <c r="D12" s="129"/>
      <c r="E12" s="129"/>
      <c r="F12" s="129"/>
      <c r="G12" s="103"/>
      <c r="H12" s="103"/>
      <c r="I12" s="103"/>
      <c r="J12" s="103"/>
    </row>
    <row r="13" spans="1:10" x14ac:dyDescent="0.35">
      <c r="A13" s="22" t="s">
        <v>13</v>
      </c>
      <c r="B13" s="129" t="s">
        <v>14</v>
      </c>
      <c r="C13" s="129"/>
      <c r="D13" s="129"/>
      <c r="E13" s="129"/>
      <c r="F13" s="129"/>
      <c r="G13" s="103" t="s">
        <v>15</v>
      </c>
      <c r="H13" s="103"/>
      <c r="I13" s="103"/>
      <c r="J13" s="103"/>
    </row>
    <row r="14" spans="1:10" x14ac:dyDescent="0.35">
      <c r="A14" s="128"/>
      <c r="B14" s="128"/>
      <c r="C14" s="128"/>
      <c r="D14" s="128"/>
      <c r="E14" s="128"/>
      <c r="F14" s="128"/>
      <c r="G14" s="128"/>
      <c r="H14" s="128"/>
      <c r="I14" s="128"/>
      <c r="J14" s="128"/>
    </row>
    <row r="15" spans="1:10" x14ac:dyDescent="0.35">
      <c r="A15" s="119" t="s">
        <v>16</v>
      </c>
      <c r="B15" s="119"/>
      <c r="C15" s="119"/>
      <c r="D15" s="119"/>
      <c r="E15" s="119"/>
      <c r="F15" s="119"/>
      <c r="G15" s="119"/>
      <c r="H15" s="119"/>
      <c r="I15" s="119"/>
      <c r="J15" s="119"/>
    </row>
    <row r="16" spans="1:10" x14ac:dyDescent="0.35">
      <c r="A16" s="128"/>
      <c r="B16" s="128"/>
      <c r="C16" s="128"/>
      <c r="D16" s="128"/>
      <c r="E16" s="128"/>
      <c r="F16" s="128"/>
      <c r="G16" s="128"/>
      <c r="H16" s="128"/>
      <c r="I16" s="128"/>
      <c r="J16" s="128"/>
    </row>
    <row r="17" spans="1:10" x14ac:dyDescent="0.35">
      <c r="A17" s="130" t="s">
        <v>17</v>
      </c>
      <c r="B17" s="130"/>
      <c r="C17" s="130"/>
      <c r="D17" s="103" t="s">
        <v>18</v>
      </c>
      <c r="E17" s="103"/>
      <c r="F17" s="103" t="s">
        <v>19</v>
      </c>
      <c r="G17" s="103"/>
      <c r="H17" s="103"/>
      <c r="I17" s="103"/>
      <c r="J17" s="103"/>
    </row>
    <row r="18" spans="1:10" ht="29" customHeight="1" x14ac:dyDescent="0.35">
      <c r="A18" s="101" t="s">
        <v>197</v>
      </c>
      <c r="B18" s="101"/>
      <c r="C18" s="101"/>
      <c r="D18" s="103" t="s">
        <v>20</v>
      </c>
      <c r="E18" s="103"/>
      <c r="F18" s="103">
        <v>1</v>
      </c>
      <c r="G18" s="103"/>
      <c r="H18" s="103"/>
      <c r="I18" s="103"/>
      <c r="J18" s="103"/>
    </row>
    <row r="19" spans="1:10" x14ac:dyDescent="0.35">
      <c r="A19" s="128"/>
      <c r="B19" s="128"/>
      <c r="C19" s="128"/>
      <c r="D19" s="128"/>
      <c r="E19" s="128"/>
      <c r="F19" s="128"/>
      <c r="G19" s="128"/>
      <c r="H19" s="128"/>
      <c r="I19" s="128"/>
      <c r="J19" s="128"/>
    </row>
    <row r="20" spans="1:10" x14ac:dyDescent="0.35">
      <c r="A20" s="119" t="s">
        <v>21</v>
      </c>
      <c r="B20" s="119"/>
      <c r="C20" s="119"/>
      <c r="D20" s="119"/>
      <c r="E20" s="119"/>
      <c r="F20" s="119"/>
      <c r="G20" s="119"/>
      <c r="H20" s="119"/>
      <c r="I20" s="119"/>
      <c r="J20" s="119"/>
    </row>
    <row r="21" spans="1:10" x14ac:dyDescent="0.35">
      <c r="A21" s="23"/>
      <c r="B21" s="139"/>
      <c r="C21" s="139"/>
      <c r="D21" s="139"/>
      <c r="E21" s="139"/>
      <c r="F21" s="139"/>
      <c r="G21" s="139"/>
      <c r="H21" s="139"/>
      <c r="I21" s="139"/>
      <c r="J21" s="139"/>
    </row>
    <row r="22" spans="1:10" ht="29.5" customHeight="1" x14ac:dyDescent="0.35">
      <c r="A22" s="18" t="s">
        <v>22</v>
      </c>
      <c r="B22" s="137" t="s">
        <v>23</v>
      </c>
      <c r="C22" s="137"/>
      <c r="D22" s="137"/>
      <c r="E22" s="137"/>
      <c r="F22" s="137"/>
      <c r="G22" s="103" t="s">
        <v>197</v>
      </c>
      <c r="H22" s="103"/>
      <c r="I22" s="103"/>
      <c r="J22" s="103"/>
    </row>
    <row r="23" spans="1:10" x14ac:dyDescent="0.35">
      <c r="A23" s="18" t="s">
        <v>193</v>
      </c>
      <c r="B23" s="137" t="s">
        <v>24</v>
      </c>
      <c r="C23" s="137"/>
      <c r="D23" s="137"/>
      <c r="E23" s="137"/>
      <c r="F23" s="137"/>
      <c r="G23" s="130" t="s">
        <v>162</v>
      </c>
      <c r="H23" s="130"/>
      <c r="I23" s="130"/>
      <c r="J23" s="130"/>
    </row>
    <row r="24" spans="1:10" x14ac:dyDescent="0.35">
      <c r="A24" s="18" t="s">
        <v>194</v>
      </c>
      <c r="B24" s="137" t="s">
        <v>25</v>
      </c>
      <c r="C24" s="137"/>
      <c r="D24" s="137"/>
      <c r="E24" s="137"/>
      <c r="F24" s="137"/>
      <c r="G24" s="138"/>
      <c r="H24" s="138"/>
      <c r="I24" s="138"/>
      <c r="J24" s="138"/>
    </row>
    <row r="25" spans="1:10" x14ac:dyDescent="0.35">
      <c r="A25" s="18" t="s">
        <v>195</v>
      </c>
      <c r="B25" s="137" t="s">
        <v>26</v>
      </c>
      <c r="C25" s="137"/>
      <c r="D25" s="137"/>
      <c r="E25" s="137"/>
      <c r="F25" s="137"/>
      <c r="G25" s="130" t="s">
        <v>163</v>
      </c>
      <c r="H25" s="130"/>
      <c r="I25" s="130"/>
      <c r="J25" s="130"/>
    </row>
    <row r="26" spans="1:10" x14ac:dyDescent="0.35">
      <c r="A26" s="18" t="s">
        <v>196</v>
      </c>
      <c r="B26" s="137" t="s">
        <v>27</v>
      </c>
      <c r="C26" s="137"/>
      <c r="D26" s="137"/>
      <c r="E26" s="137"/>
      <c r="F26" s="137"/>
      <c r="G26" s="140">
        <v>44927</v>
      </c>
      <c r="H26" s="140"/>
      <c r="I26" s="140"/>
      <c r="J26" s="140"/>
    </row>
    <row r="27" spans="1:10" x14ac:dyDescent="0.35">
      <c r="A27" s="141" t="s">
        <v>28</v>
      </c>
      <c r="B27" s="141"/>
      <c r="C27" s="141"/>
      <c r="D27" s="141"/>
      <c r="E27" s="141"/>
      <c r="F27" s="141"/>
      <c r="G27" s="141"/>
      <c r="H27" s="141"/>
      <c r="I27" s="141"/>
      <c r="J27" s="141"/>
    </row>
    <row r="28" spans="1:10" x14ac:dyDescent="0.35">
      <c r="A28" s="131" t="s">
        <v>29</v>
      </c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10" x14ac:dyDescent="0.35">
      <c r="A29" s="131" t="s">
        <v>490</v>
      </c>
      <c r="B29" s="131"/>
      <c r="C29" s="131"/>
      <c r="D29" s="131"/>
      <c r="E29" s="131"/>
      <c r="F29" s="131"/>
      <c r="G29" s="131"/>
      <c r="H29" s="131"/>
      <c r="I29" s="131"/>
      <c r="J29" s="131"/>
    </row>
    <row r="30" spans="1:10" x14ac:dyDescent="0.35">
      <c r="A30" s="23"/>
      <c r="B30" s="132"/>
      <c r="C30" s="132"/>
      <c r="D30" s="132"/>
      <c r="E30" s="132"/>
      <c r="F30" s="132"/>
      <c r="G30" s="132"/>
      <c r="H30" s="132"/>
      <c r="I30" s="132"/>
      <c r="J30" s="132"/>
    </row>
    <row r="31" spans="1:10" x14ac:dyDescent="0.35">
      <c r="A31" s="119" t="s">
        <v>30</v>
      </c>
      <c r="B31" s="119"/>
      <c r="C31" s="119"/>
      <c r="D31" s="119"/>
      <c r="E31" s="119"/>
      <c r="F31" s="119"/>
      <c r="G31" s="119"/>
      <c r="H31" s="119"/>
      <c r="I31" s="119"/>
      <c r="J31" s="119"/>
    </row>
    <row r="32" spans="1:10" x14ac:dyDescent="0.35">
      <c r="A32" s="43"/>
      <c r="B32" s="139"/>
      <c r="C32" s="139"/>
      <c r="D32" s="139"/>
      <c r="E32" s="139"/>
      <c r="F32" s="139"/>
      <c r="G32" s="139"/>
      <c r="H32" s="139"/>
      <c r="I32" s="139"/>
      <c r="J32" s="139"/>
    </row>
    <row r="33" spans="1:10" ht="14.5" customHeight="1" x14ac:dyDescent="0.35">
      <c r="A33" s="39">
        <v>1</v>
      </c>
      <c r="B33" s="103" t="s">
        <v>31</v>
      </c>
      <c r="C33" s="103"/>
      <c r="D33" s="103"/>
      <c r="E33" s="103"/>
      <c r="F33" s="103"/>
      <c r="G33" s="130" t="s">
        <v>32</v>
      </c>
      <c r="H33" s="130"/>
      <c r="I33" s="130"/>
      <c r="J33" s="130"/>
    </row>
    <row r="34" spans="1:10" x14ac:dyDescent="0.35">
      <c r="A34" s="37" t="s">
        <v>6</v>
      </c>
      <c r="B34" s="137" t="s">
        <v>33</v>
      </c>
      <c r="C34" s="137"/>
      <c r="D34" s="137"/>
      <c r="E34" s="137"/>
      <c r="F34" s="137"/>
      <c r="G34" s="100">
        <f>G24</f>
        <v>0</v>
      </c>
      <c r="H34" s="100"/>
      <c r="I34" s="100"/>
      <c r="J34" s="100"/>
    </row>
    <row r="35" spans="1:10" ht="14.5" customHeight="1" x14ac:dyDescent="0.35">
      <c r="A35" s="37" t="s">
        <v>8</v>
      </c>
      <c r="B35" s="137" t="s">
        <v>34</v>
      </c>
      <c r="C35" s="137"/>
      <c r="D35" s="137"/>
      <c r="E35" s="137"/>
      <c r="F35" s="137"/>
      <c r="G35" s="100">
        <f>G34*30%</f>
        <v>0</v>
      </c>
      <c r="H35" s="100"/>
      <c r="I35" s="100"/>
      <c r="J35" s="100"/>
    </row>
    <row r="36" spans="1:10" ht="14.5" customHeight="1" x14ac:dyDescent="0.35">
      <c r="A36" s="37" t="s">
        <v>11</v>
      </c>
      <c r="B36" s="256" t="s">
        <v>35</v>
      </c>
      <c r="C36" s="256"/>
      <c r="D36" s="256"/>
      <c r="E36" s="256"/>
      <c r="F36" s="256"/>
      <c r="G36" s="100">
        <v>0</v>
      </c>
      <c r="H36" s="100"/>
      <c r="I36" s="100"/>
      <c r="J36" s="100"/>
    </row>
    <row r="37" spans="1:10" ht="14.5" customHeight="1" x14ac:dyDescent="0.35">
      <c r="A37" s="37" t="s">
        <v>13</v>
      </c>
      <c r="B37" s="256" t="s">
        <v>198</v>
      </c>
      <c r="C37" s="256"/>
      <c r="D37" s="256"/>
      <c r="E37" s="256"/>
      <c r="F37" s="256"/>
      <c r="G37" s="100">
        <f>(((G34+G35)*7/12)*40%)</f>
        <v>0</v>
      </c>
      <c r="H37" s="100"/>
      <c r="I37" s="100"/>
      <c r="J37" s="100"/>
    </row>
    <row r="38" spans="1:10" ht="14.5" customHeight="1" x14ac:dyDescent="0.35">
      <c r="A38" s="37" t="s">
        <v>58</v>
      </c>
      <c r="B38" s="259" t="s">
        <v>201</v>
      </c>
      <c r="C38" s="259"/>
      <c r="D38" s="259"/>
      <c r="E38" s="259"/>
      <c r="F38" s="259"/>
      <c r="G38" s="100">
        <f>(G37/300)*65</f>
        <v>0</v>
      </c>
      <c r="H38" s="100"/>
      <c r="I38" s="100"/>
      <c r="J38" s="100"/>
    </row>
    <row r="39" spans="1:10" ht="14.5" customHeight="1" x14ac:dyDescent="0.35">
      <c r="A39" s="37" t="s">
        <v>60</v>
      </c>
      <c r="B39" s="148" t="s">
        <v>36</v>
      </c>
      <c r="C39" s="148"/>
      <c r="D39" s="148"/>
      <c r="E39" s="148"/>
      <c r="F39" s="148"/>
      <c r="G39" s="100">
        <v>0</v>
      </c>
      <c r="H39" s="100"/>
      <c r="I39" s="100"/>
      <c r="J39" s="100"/>
    </row>
    <row r="40" spans="1:10" x14ac:dyDescent="0.35">
      <c r="A40" s="103" t="s">
        <v>216</v>
      </c>
      <c r="B40" s="103"/>
      <c r="C40" s="103"/>
      <c r="D40" s="103"/>
      <c r="E40" s="103"/>
      <c r="F40" s="103"/>
      <c r="G40" s="102">
        <f>SUM(G34:J39)</f>
        <v>0</v>
      </c>
      <c r="H40" s="102"/>
      <c r="I40" s="102"/>
      <c r="J40" s="102"/>
    </row>
    <row r="41" spans="1:10" x14ac:dyDescent="0.35">
      <c r="A41" s="37" t="s">
        <v>62</v>
      </c>
      <c r="B41" s="142" t="s">
        <v>217</v>
      </c>
      <c r="C41" s="257"/>
      <c r="D41" s="257"/>
      <c r="E41" s="257"/>
      <c r="F41" s="258"/>
      <c r="G41" s="145">
        <f>(G34+G35)/180*15*1.6</f>
        <v>0</v>
      </c>
      <c r="H41" s="146"/>
      <c r="I41" s="146"/>
      <c r="J41" s="147"/>
    </row>
    <row r="42" spans="1:10" ht="14.5" customHeight="1" x14ac:dyDescent="0.35">
      <c r="A42" s="243" t="s">
        <v>37</v>
      </c>
      <c r="B42" s="244"/>
      <c r="C42" s="244"/>
      <c r="D42" s="244"/>
      <c r="E42" s="244"/>
      <c r="F42" s="245"/>
      <c r="G42" s="246">
        <f>G40+G41</f>
        <v>0</v>
      </c>
      <c r="H42" s="247"/>
      <c r="I42" s="247"/>
      <c r="J42" s="248"/>
    </row>
    <row r="43" spans="1:10" ht="14.5" customHeight="1" x14ac:dyDescent="0.35">
      <c r="A43" s="152" t="s">
        <v>38</v>
      </c>
      <c r="B43" s="152"/>
      <c r="C43" s="152"/>
      <c r="D43" s="152"/>
      <c r="E43" s="152"/>
      <c r="F43" s="152"/>
      <c r="G43" s="152"/>
      <c r="H43" s="152"/>
      <c r="I43" s="152"/>
      <c r="J43" s="152"/>
    </row>
    <row r="44" spans="1:10" ht="14.5" customHeight="1" x14ac:dyDescent="0.35">
      <c r="A44" s="153" t="s">
        <v>477</v>
      </c>
      <c r="B44" s="153"/>
      <c r="C44" s="153"/>
      <c r="D44" s="153"/>
      <c r="E44" s="153"/>
      <c r="F44" s="153"/>
      <c r="G44" s="153"/>
      <c r="H44" s="153"/>
      <c r="I44" s="153"/>
      <c r="J44" s="153"/>
    </row>
    <row r="45" spans="1:10" x14ac:dyDescent="0.35">
      <c r="A45" s="153" t="s">
        <v>39</v>
      </c>
      <c r="B45" s="153"/>
      <c r="C45" s="153"/>
      <c r="D45" s="153"/>
      <c r="E45" s="153"/>
      <c r="F45" s="153"/>
      <c r="G45" s="153"/>
      <c r="H45" s="153"/>
      <c r="I45" s="153"/>
      <c r="J45" s="153"/>
    </row>
    <row r="46" spans="1:10" ht="29.5" customHeight="1" x14ac:dyDescent="0.35">
      <c r="A46" s="249" t="s">
        <v>491</v>
      </c>
      <c r="B46" s="249"/>
      <c r="C46" s="249"/>
      <c r="D46" s="249"/>
      <c r="E46" s="249"/>
      <c r="F46" s="249"/>
      <c r="G46" s="249"/>
      <c r="H46" s="249"/>
      <c r="I46" s="249"/>
      <c r="J46" s="249"/>
    </row>
    <row r="47" spans="1:10" x14ac:dyDescent="0.35">
      <c r="A47" s="249" t="s">
        <v>498</v>
      </c>
      <c r="B47" s="249"/>
      <c r="C47" s="249"/>
      <c r="D47" s="249"/>
      <c r="E47" s="249"/>
      <c r="F47" s="249"/>
      <c r="G47" s="249"/>
      <c r="H47" s="249"/>
      <c r="I47" s="249"/>
      <c r="J47" s="249"/>
    </row>
    <row r="48" spans="1:10" ht="27.5" customHeight="1" x14ac:dyDescent="0.35">
      <c r="A48" s="249" t="s">
        <v>499</v>
      </c>
      <c r="B48" s="249"/>
      <c r="C48" s="249"/>
      <c r="D48" s="249"/>
      <c r="E48" s="249"/>
      <c r="F48" s="249"/>
      <c r="G48" s="249"/>
      <c r="H48" s="249"/>
      <c r="I48" s="249"/>
      <c r="J48" s="249"/>
    </row>
    <row r="49" spans="1:14" ht="27.5" customHeight="1" x14ac:dyDescent="0.35">
      <c r="A49" s="154" t="s">
        <v>501</v>
      </c>
      <c r="B49" s="154"/>
      <c r="C49" s="154"/>
      <c r="D49" s="154"/>
      <c r="E49" s="154"/>
      <c r="F49" s="154"/>
      <c r="G49" s="154"/>
      <c r="H49" s="154"/>
      <c r="I49" s="154"/>
      <c r="J49" s="154"/>
    </row>
    <row r="50" spans="1:14" x14ac:dyDescent="0.35">
      <c r="A50" s="43"/>
      <c r="B50" s="132"/>
      <c r="C50" s="132"/>
      <c r="D50" s="132"/>
      <c r="E50" s="132"/>
      <c r="F50" s="132"/>
      <c r="G50" s="132"/>
      <c r="H50" s="132"/>
      <c r="I50" s="132"/>
      <c r="J50" s="132"/>
    </row>
    <row r="51" spans="1:14" x14ac:dyDescent="0.35">
      <c r="A51" s="119" t="s">
        <v>40</v>
      </c>
      <c r="B51" s="119"/>
      <c r="C51" s="119"/>
      <c r="D51" s="119"/>
      <c r="E51" s="119"/>
      <c r="F51" s="119"/>
      <c r="G51" s="119"/>
      <c r="H51" s="119"/>
      <c r="I51" s="119"/>
      <c r="J51" s="119"/>
    </row>
    <row r="52" spans="1:14" ht="14.5" customHeight="1" x14ac:dyDescent="0.35">
      <c r="A52" s="43"/>
      <c r="B52" s="132"/>
      <c r="C52" s="132"/>
      <c r="D52" s="132"/>
      <c r="E52" s="132"/>
      <c r="F52" s="132"/>
      <c r="G52" s="132"/>
      <c r="H52" s="132"/>
      <c r="I52" s="132"/>
      <c r="J52" s="132"/>
    </row>
    <row r="53" spans="1:14" ht="14.5" customHeight="1" x14ac:dyDescent="0.35">
      <c r="A53" s="149" t="s">
        <v>41</v>
      </c>
      <c r="B53" s="149"/>
      <c r="C53" s="149"/>
      <c r="D53" s="149"/>
      <c r="E53" s="149"/>
      <c r="F53" s="149"/>
      <c r="G53" s="149"/>
      <c r="H53" s="149"/>
      <c r="I53" s="149"/>
      <c r="J53" s="149"/>
    </row>
    <row r="54" spans="1:14" ht="14.5" customHeight="1" x14ac:dyDescent="0.35">
      <c r="A54" s="150" t="s">
        <v>218</v>
      </c>
      <c r="B54" s="150"/>
      <c r="C54" s="150"/>
      <c r="D54" s="150"/>
      <c r="E54" s="150"/>
      <c r="F54" s="150"/>
      <c r="G54" s="151">
        <f>G40</f>
        <v>0</v>
      </c>
      <c r="H54" s="151"/>
      <c r="I54" s="151"/>
      <c r="J54" s="151"/>
    </row>
    <row r="55" spans="1:14" x14ac:dyDescent="0.35">
      <c r="A55" s="43"/>
      <c r="B55" s="139"/>
      <c r="C55" s="139"/>
      <c r="D55" s="139"/>
      <c r="E55" s="139"/>
      <c r="F55" s="139"/>
      <c r="G55" s="139"/>
      <c r="H55" s="139"/>
      <c r="I55" s="139"/>
      <c r="J55" s="139"/>
      <c r="M55" s="31"/>
      <c r="N55" s="31"/>
    </row>
    <row r="56" spans="1:14" ht="28" customHeight="1" x14ac:dyDescent="0.35">
      <c r="A56" s="39" t="s">
        <v>43</v>
      </c>
      <c r="B56" s="103" t="s">
        <v>44</v>
      </c>
      <c r="C56" s="103"/>
      <c r="D56" s="103"/>
      <c r="E56" s="103"/>
      <c r="F56" s="103"/>
      <c r="G56" s="103" t="s">
        <v>45</v>
      </c>
      <c r="H56" s="103"/>
      <c r="I56" s="103" t="s">
        <v>32</v>
      </c>
      <c r="J56" s="103"/>
      <c r="M56" s="33"/>
    </row>
    <row r="57" spans="1:14" ht="14.5" customHeight="1" x14ac:dyDescent="0.35">
      <c r="A57" s="37" t="s">
        <v>6</v>
      </c>
      <c r="B57" s="137" t="s">
        <v>46</v>
      </c>
      <c r="C57" s="137"/>
      <c r="D57" s="137"/>
      <c r="E57" s="137"/>
      <c r="F57" s="137"/>
      <c r="G57" s="155">
        <v>8.3299999999999999E-2</v>
      </c>
      <c r="H57" s="155"/>
      <c r="I57" s="156">
        <f>G54*G57</f>
        <v>0</v>
      </c>
      <c r="J57" s="156"/>
    </row>
    <row r="58" spans="1:14" x14ac:dyDescent="0.35">
      <c r="A58" s="37" t="s">
        <v>8</v>
      </c>
      <c r="B58" s="137" t="s">
        <v>167</v>
      </c>
      <c r="C58" s="137"/>
      <c r="D58" s="137"/>
      <c r="E58" s="137"/>
      <c r="F58" s="137"/>
      <c r="G58" s="157">
        <v>2.7799999999999998E-2</v>
      </c>
      <c r="H58" s="157"/>
      <c r="I58" s="156">
        <f>G54*G58</f>
        <v>0</v>
      </c>
      <c r="J58" s="156"/>
    </row>
    <row r="59" spans="1:14" x14ac:dyDescent="0.35">
      <c r="A59" s="103" t="s">
        <v>37</v>
      </c>
      <c r="B59" s="103"/>
      <c r="C59" s="103"/>
      <c r="D59" s="103"/>
      <c r="E59" s="103"/>
      <c r="F59" s="103"/>
      <c r="G59" s="155">
        <f>SUM(G57:H58)</f>
        <v>0.1111</v>
      </c>
      <c r="H59" s="101"/>
      <c r="I59" s="164">
        <f>SUM(I57:J58)</f>
        <v>0</v>
      </c>
      <c r="J59" s="164"/>
    </row>
    <row r="60" spans="1:14" ht="29" customHeight="1" x14ac:dyDescent="0.35">
      <c r="A60" s="165" t="s">
        <v>47</v>
      </c>
      <c r="B60" s="165"/>
      <c r="C60" s="165"/>
      <c r="D60" s="165"/>
      <c r="E60" s="165"/>
      <c r="F60" s="165"/>
      <c r="G60" s="165"/>
      <c r="H60" s="165"/>
      <c r="I60" s="165"/>
      <c r="J60" s="165"/>
    </row>
    <row r="61" spans="1:14" ht="14.5" customHeight="1" x14ac:dyDescent="0.35">
      <c r="A61" s="166" t="s">
        <v>48</v>
      </c>
      <c r="B61" s="166"/>
      <c r="C61" s="166"/>
      <c r="D61" s="166"/>
      <c r="E61" s="166"/>
      <c r="F61" s="166"/>
      <c r="G61" s="166"/>
      <c r="H61" s="166"/>
      <c r="I61" s="166"/>
      <c r="J61" s="166"/>
    </row>
    <row r="62" spans="1:14" x14ac:dyDescent="0.35">
      <c r="A62" s="133" t="s">
        <v>49</v>
      </c>
      <c r="B62" s="133"/>
      <c r="C62" s="133"/>
      <c r="D62" s="133"/>
      <c r="E62" s="133"/>
      <c r="F62" s="133"/>
      <c r="G62" s="133"/>
      <c r="H62" s="133"/>
      <c r="I62" s="133"/>
      <c r="J62" s="133"/>
    </row>
    <row r="63" spans="1:14" ht="14.5" customHeight="1" x14ac:dyDescent="0.35">
      <c r="A63" s="132"/>
      <c r="B63" s="132"/>
      <c r="C63" s="132"/>
      <c r="D63" s="132"/>
      <c r="E63" s="132"/>
      <c r="F63" s="132"/>
      <c r="G63" s="132"/>
      <c r="H63" s="132"/>
      <c r="I63" s="132"/>
      <c r="J63" s="132"/>
    </row>
    <row r="64" spans="1:14" x14ac:dyDescent="0.35">
      <c r="A64" s="158" t="s">
        <v>50</v>
      </c>
      <c r="B64" s="158"/>
      <c r="C64" s="158"/>
      <c r="D64" s="158"/>
      <c r="E64" s="158"/>
      <c r="F64" s="158"/>
      <c r="G64" s="158"/>
      <c r="H64" s="158"/>
      <c r="I64" s="158"/>
      <c r="J64" s="158"/>
    </row>
    <row r="65" spans="1:10" ht="14.5" customHeight="1" x14ac:dyDescent="0.35">
      <c r="A65" s="159" t="s">
        <v>51</v>
      </c>
      <c r="B65" s="159"/>
      <c r="C65" s="159"/>
      <c r="D65" s="159"/>
      <c r="E65" s="159"/>
      <c r="F65" s="159"/>
      <c r="G65" s="160">
        <f>G42+I59</f>
        <v>0</v>
      </c>
      <c r="H65" s="160"/>
      <c r="I65" s="160"/>
      <c r="J65" s="160"/>
    </row>
    <row r="66" spans="1:10" x14ac:dyDescent="0.35">
      <c r="A66" s="161"/>
      <c r="B66" s="161"/>
      <c r="C66" s="161"/>
      <c r="D66" s="161"/>
      <c r="E66" s="161"/>
      <c r="F66" s="161"/>
      <c r="G66" s="161"/>
      <c r="H66" s="161"/>
      <c r="I66" s="161"/>
      <c r="J66" s="161"/>
    </row>
    <row r="67" spans="1:10" x14ac:dyDescent="0.35">
      <c r="A67" s="44" t="s">
        <v>52</v>
      </c>
      <c r="B67" s="162" t="s">
        <v>53</v>
      </c>
      <c r="C67" s="162"/>
      <c r="D67" s="162"/>
      <c r="E67" s="162"/>
      <c r="F67" s="162"/>
      <c r="G67" s="162" t="s">
        <v>45</v>
      </c>
      <c r="H67" s="162"/>
      <c r="I67" s="163" t="s">
        <v>32</v>
      </c>
      <c r="J67" s="163"/>
    </row>
    <row r="68" spans="1:10" ht="14.5" customHeight="1" x14ac:dyDescent="0.35">
      <c r="A68" s="37" t="s">
        <v>6</v>
      </c>
      <c r="B68" s="137" t="s">
        <v>54</v>
      </c>
      <c r="C68" s="137"/>
      <c r="D68" s="137"/>
      <c r="E68" s="137"/>
      <c r="F68" s="137"/>
      <c r="G68" s="155">
        <v>0.2</v>
      </c>
      <c r="H68" s="155"/>
      <c r="I68" s="170">
        <f>G65*G68</f>
        <v>0</v>
      </c>
      <c r="J68" s="170"/>
    </row>
    <row r="69" spans="1:10" x14ac:dyDescent="0.35">
      <c r="A69" s="37" t="s">
        <v>8</v>
      </c>
      <c r="B69" s="137" t="s">
        <v>55</v>
      </c>
      <c r="C69" s="137"/>
      <c r="D69" s="137"/>
      <c r="E69" s="137"/>
      <c r="F69" s="137"/>
      <c r="G69" s="155">
        <v>2.5000000000000001E-2</v>
      </c>
      <c r="H69" s="155"/>
      <c r="I69" s="170">
        <f>G65*G69</f>
        <v>0</v>
      </c>
      <c r="J69" s="170"/>
    </row>
    <row r="70" spans="1:10" x14ac:dyDescent="0.35">
      <c r="A70" s="37" t="s">
        <v>11</v>
      </c>
      <c r="B70" s="167" t="s">
        <v>56</v>
      </c>
      <c r="C70" s="167"/>
      <c r="D70" s="167"/>
      <c r="E70" s="167"/>
      <c r="F70" s="167"/>
      <c r="G70" s="168"/>
      <c r="H70" s="169"/>
      <c r="I70" s="170">
        <f>G65*G70</f>
        <v>0</v>
      </c>
      <c r="J70" s="170"/>
    </row>
    <row r="71" spans="1:10" x14ac:dyDescent="0.35">
      <c r="A71" s="37" t="s">
        <v>13</v>
      </c>
      <c r="B71" s="137" t="s">
        <v>57</v>
      </c>
      <c r="C71" s="137"/>
      <c r="D71" s="137"/>
      <c r="E71" s="137"/>
      <c r="F71" s="137"/>
      <c r="G71" s="155">
        <v>1.4999999999999999E-2</v>
      </c>
      <c r="H71" s="155"/>
      <c r="I71" s="170">
        <f>G65*G71</f>
        <v>0</v>
      </c>
      <c r="J71" s="170"/>
    </row>
    <row r="72" spans="1:10" x14ac:dyDescent="0.35">
      <c r="A72" s="37" t="s">
        <v>58</v>
      </c>
      <c r="B72" s="137" t="s">
        <v>59</v>
      </c>
      <c r="C72" s="137"/>
      <c r="D72" s="137"/>
      <c r="E72" s="137"/>
      <c r="F72" s="137"/>
      <c r="G72" s="155">
        <v>0.01</v>
      </c>
      <c r="H72" s="155"/>
      <c r="I72" s="170">
        <f>G65*G72</f>
        <v>0</v>
      </c>
      <c r="J72" s="170"/>
    </row>
    <row r="73" spans="1:10" x14ac:dyDescent="0.35">
      <c r="A73" s="37" t="s">
        <v>60</v>
      </c>
      <c r="B73" s="137" t="s">
        <v>61</v>
      </c>
      <c r="C73" s="137"/>
      <c r="D73" s="137"/>
      <c r="E73" s="137"/>
      <c r="F73" s="137"/>
      <c r="G73" s="155">
        <v>6.0000000000000001E-3</v>
      </c>
      <c r="H73" s="155"/>
      <c r="I73" s="170">
        <f>G65*G73</f>
        <v>0</v>
      </c>
      <c r="J73" s="170"/>
    </row>
    <row r="74" spans="1:10" x14ac:dyDescent="0.35">
      <c r="A74" s="37" t="s">
        <v>62</v>
      </c>
      <c r="B74" s="137" t="s">
        <v>63</v>
      </c>
      <c r="C74" s="137"/>
      <c r="D74" s="137"/>
      <c r="E74" s="137"/>
      <c r="F74" s="137"/>
      <c r="G74" s="155">
        <v>2E-3</v>
      </c>
      <c r="H74" s="155"/>
      <c r="I74" s="170">
        <f>G65*G74</f>
        <v>0</v>
      </c>
      <c r="J74" s="170"/>
    </row>
    <row r="75" spans="1:10" x14ac:dyDescent="0.35">
      <c r="A75" s="37" t="s">
        <v>64</v>
      </c>
      <c r="B75" s="137" t="s">
        <v>65</v>
      </c>
      <c r="C75" s="137"/>
      <c r="D75" s="137"/>
      <c r="E75" s="137"/>
      <c r="F75" s="137"/>
      <c r="G75" s="155">
        <v>0.08</v>
      </c>
      <c r="H75" s="155"/>
      <c r="I75" s="170">
        <f>G65*G75</f>
        <v>0</v>
      </c>
      <c r="J75" s="170"/>
    </row>
    <row r="76" spans="1:10" x14ac:dyDescent="0.35">
      <c r="A76" s="103" t="s">
        <v>66</v>
      </c>
      <c r="B76" s="103"/>
      <c r="C76" s="103"/>
      <c r="D76" s="103"/>
      <c r="E76" s="103"/>
      <c r="F76" s="103"/>
      <c r="G76" s="174">
        <f>SUM(G68:H75)</f>
        <v>0.33800000000000002</v>
      </c>
      <c r="H76" s="103"/>
      <c r="I76" s="175">
        <f>SUM(I68:J75)</f>
        <v>0</v>
      </c>
      <c r="J76" s="175"/>
    </row>
    <row r="77" spans="1:10" ht="14.5" customHeight="1" x14ac:dyDescent="0.35">
      <c r="A77" s="173" t="s">
        <v>67</v>
      </c>
      <c r="B77" s="173"/>
      <c r="C77" s="173"/>
      <c r="D77" s="173"/>
      <c r="E77" s="173"/>
      <c r="F77" s="173"/>
      <c r="G77" s="173"/>
      <c r="H77" s="173"/>
      <c r="I77" s="173"/>
      <c r="J77" s="173"/>
    </row>
    <row r="78" spans="1:10" ht="14.5" customHeight="1" x14ac:dyDescent="0.35">
      <c r="A78" s="173" t="s">
        <v>68</v>
      </c>
      <c r="B78" s="173"/>
      <c r="C78" s="173"/>
      <c r="D78" s="173"/>
      <c r="E78" s="173"/>
      <c r="F78" s="173"/>
      <c r="G78" s="173"/>
      <c r="H78" s="173"/>
      <c r="I78" s="173"/>
      <c r="J78" s="173"/>
    </row>
    <row r="79" spans="1:10" ht="27.5" customHeight="1" x14ac:dyDescent="0.35">
      <c r="A79" s="171" t="s">
        <v>69</v>
      </c>
      <c r="B79" s="171"/>
      <c r="C79" s="171"/>
      <c r="D79" s="171"/>
      <c r="E79" s="171"/>
      <c r="F79" s="171"/>
      <c r="G79" s="171"/>
      <c r="H79" s="171"/>
      <c r="I79" s="171"/>
      <c r="J79" s="171"/>
    </row>
    <row r="80" spans="1:10" ht="26" customHeight="1" x14ac:dyDescent="0.35">
      <c r="A80" s="171" t="s">
        <v>70</v>
      </c>
      <c r="B80" s="171"/>
      <c r="C80" s="171"/>
      <c r="D80" s="171"/>
      <c r="E80" s="171"/>
      <c r="F80" s="171"/>
      <c r="G80" s="171"/>
      <c r="H80" s="171"/>
      <c r="I80" s="171"/>
      <c r="J80" s="171"/>
    </row>
    <row r="81" spans="1:10" ht="14.5" customHeight="1" x14ac:dyDescent="0.35">
      <c r="A81" s="172" t="s">
        <v>492</v>
      </c>
      <c r="B81" s="172"/>
      <c r="C81" s="172"/>
      <c r="D81" s="172"/>
      <c r="E81" s="172"/>
      <c r="F81" s="172"/>
      <c r="G81" s="172"/>
      <c r="H81" s="172"/>
      <c r="I81" s="172"/>
      <c r="J81" s="172"/>
    </row>
    <row r="82" spans="1:10" ht="14.5" customHeight="1" x14ac:dyDescent="0.35">
      <c r="A82" s="173" t="s">
        <v>493</v>
      </c>
      <c r="B82" s="173"/>
      <c r="C82" s="173"/>
      <c r="D82" s="173"/>
      <c r="E82" s="173"/>
      <c r="F82" s="173"/>
      <c r="G82" s="173"/>
      <c r="H82" s="173"/>
      <c r="I82" s="173"/>
      <c r="J82" s="173"/>
    </row>
    <row r="83" spans="1:10" x14ac:dyDescent="0.35">
      <c r="A83" s="173" t="s">
        <v>494</v>
      </c>
      <c r="B83" s="173"/>
      <c r="C83" s="173"/>
      <c r="D83" s="173"/>
      <c r="E83" s="173"/>
      <c r="F83" s="173"/>
      <c r="G83" s="173"/>
      <c r="H83" s="173"/>
      <c r="I83" s="173"/>
      <c r="J83" s="173"/>
    </row>
    <row r="84" spans="1:10" x14ac:dyDescent="0.35">
      <c r="A84" s="173" t="s">
        <v>495</v>
      </c>
      <c r="B84" s="173"/>
      <c r="C84" s="173"/>
      <c r="D84" s="173"/>
      <c r="E84" s="173"/>
      <c r="F84" s="173"/>
      <c r="G84" s="173"/>
      <c r="H84" s="173"/>
      <c r="I84" s="173"/>
      <c r="J84" s="173"/>
    </row>
    <row r="85" spans="1:10" x14ac:dyDescent="0.35">
      <c r="A85" s="173" t="s">
        <v>496</v>
      </c>
      <c r="B85" s="173"/>
      <c r="C85" s="173"/>
      <c r="D85" s="173"/>
      <c r="E85" s="173"/>
      <c r="F85" s="173"/>
      <c r="G85" s="173"/>
      <c r="H85" s="173"/>
      <c r="I85" s="173"/>
      <c r="J85" s="173"/>
    </row>
    <row r="86" spans="1:10" ht="29.5" customHeight="1" x14ac:dyDescent="0.35">
      <c r="A86" s="171" t="s">
        <v>497</v>
      </c>
      <c r="B86" s="171"/>
      <c r="C86" s="171"/>
      <c r="D86" s="171"/>
      <c r="E86" s="171"/>
      <c r="F86" s="171"/>
      <c r="G86" s="171"/>
      <c r="H86" s="171"/>
      <c r="I86" s="171"/>
      <c r="J86" s="171"/>
    </row>
    <row r="87" spans="1:10" x14ac:dyDescent="0.35">
      <c r="A87" s="43"/>
      <c r="B87" s="43"/>
      <c r="C87" s="43"/>
      <c r="D87" s="43"/>
      <c r="E87" s="43"/>
      <c r="F87" s="43"/>
      <c r="G87" s="43"/>
      <c r="H87" s="43"/>
      <c r="I87" s="43"/>
      <c r="J87" s="43"/>
    </row>
    <row r="88" spans="1:10" ht="14.5" customHeight="1" x14ac:dyDescent="0.35">
      <c r="A88" s="149" t="s">
        <v>71</v>
      </c>
      <c r="B88" s="149"/>
      <c r="C88" s="149"/>
      <c r="D88" s="149"/>
      <c r="E88" s="149"/>
      <c r="F88" s="149"/>
      <c r="G88" s="149"/>
      <c r="H88" s="149"/>
      <c r="I88" s="149"/>
      <c r="J88" s="149"/>
    </row>
    <row r="89" spans="1:10" ht="14.5" customHeight="1" x14ac:dyDescent="0.35">
      <c r="A89" s="43"/>
      <c r="B89" s="139"/>
      <c r="C89" s="139"/>
      <c r="D89" s="139"/>
      <c r="E89" s="139"/>
      <c r="F89" s="139"/>
      <c r="G89" s="139"/>
      <c r="H89" s="139"/>
      <c r="I89" s="139"/>
      <c r="J89" s="139"/>
    </row>
    <row r="90" spans="1:10" ht="14.5" customHeight="1" x14ac:dyDescent="0.35">
      <c r="A90" s="40" t="s">
        <v>72</v>
      </c>
      <c r="B90" s="176" t="s">
        <v>73</v>
      </c>
      <c r="C90" s="176"/>
      <c r="D90" s="176"/>
      <c r="E90" s="176"/>
      <c r="F90" s="176"/>
      <c r="G90" s="176" t="s">
        <v>32</v>
      </c>
      <c r="H90" s="176"/>
      <c r="I90" s="176"/>
      <c r="J90" s="176"/>
    </row>
    <row r="91" spans="1:10" x14ac:dyDescent="0.35">
      <c r="A91" s="14" t="s">
        <v>6</v>
      </c>
      <c r="B91" s="177" t="s">
        <v>74</v>
      </c>
      <c r="C91" s="177"/>
      <c r="D91" s="177"/>
      <c r="E91" s="177"/>
      <c r="F91" s="177"/>
      <c r="G91" s="178">
        <v>0</v>
      </c>
      <c r="H91" s="178"/>
      <c r="I91" s="178"/>
      <c r="J91" s="178"/>
    </row>
    <row r="92" spans="1:10" ht="14.5" customHeight="1" x14ac:dyDescent="0.35">
      <c r="A92" s="14" t="s">
        <v>8</v>
      </c>
      <c r="B92" s="177" t="s">
        <v>75</v>
      </c>
      <c r="C92" s="177"/>
      <c r="D92" s="177"/>
      <c r="E92" s="177"/>
      <c r="F92" s="177"/>
      <c r="G92" s="178">
        <v>0</v>
      </c>
      <c r="H92" s="178"/>
      <c r="I92" s="178"/>
      <c r="J92" s="178"/>
    </row>
    <row r="93" spans="1:10" x14ac:dyDescent="0.35">
      <c r="A93" s="14" t="s">
        <v>11</v>
      </c>
      <c r="B93" s="122" t="s">
        <v>168</v>
      </c>
      <c r="C93" s="123"/>
      <c r="D93" s="123"/>
      <c r="E93" s="123"/>
      <c r="F93" s="124"/>
      <c r="G93" s="125">
        <v>0</v>
      </c>
      <c r="H93" s="126"/>
      <c r="I93" s="126"/>
      <c r="J93" s="127"/>
    </row>
    <row r="94" spans="1:10" ht="14.5" customHeight="1" x14ac:dyDescent="0.35">
      <c r="A94" s="14" t="s">
        <v>13</v>
      </c>
      <c r="B94" s="177" t="s">
        <v>165</v>
      </c>
      <c r="C94" s="177"/>
      <c r="D94" s="177"/>
      <c r="E94" s="177"/>
      <c r="F94" s="177"/>
      <c r="G94" s="178">
        <v>0</v>
      </c>
      <c r="H94" s="178"/>
      <c r="I94" s="178"/>
      <c r="J94" s="178"/>
    </row>
    <row r="95" spans="1:10" x14ac:dyDescent="0.35">
      <c r="A95" s="14" t="s">
        <v>58</v>
      </c>
      <c r="B95" s="177" t="s">
        <v>76</v>
      </c>
      <c r="C95" s="177"/>
      <c r="D95" s="177"/>
      <c r="E95" s="177"/>
      <c r="F95" s="177"/>
      <c r="G95" s="178">
        <v>0</v>
      </c>
      <c r="H95" s="178"/>
      <c r="I95" s="178"/>
      <c r="J95" s="178"/>
    </row>
    <row r="96" spans="1:10" x14ac:dyDescent="0.35">
      <c r="A96" s="14" t="s">
        <v>60</v>
      </c>
      <c r="B96" s="177" t="s">
        <v>77</v>
      </c>
      <c r="C96" s="177"/>
      <c r="D96" s="177"/>
      <c r="E96" s="177"/>
      <c r="F96" s="177"/>
      <c r="G96" s="178">
        <v>0</v>
      </c>
      <c r="H96" s="178"/>
      <c r="I96" s="178"/>
      <c r="J96" s="178"/>
    </row>
    <row r="97" spans="1:10" x14ac:dyDescent="0.35">
      <c r="A97" s="14" t="s">
        <v>62</v>
      </c>
      <c r="B97" s="177" t="s">
        <v>166</v>
      </c>
      <c r="C97" s="177"/>
      <c r="D97" s="177"/>
      <c r="E97" s="177"/>
      <c r="F97" s="177"/>
      <c r="G97" s="178">
        <v>0</v>
      </c>
      <c r="H97" s="178"/>
      <c r="I97" s="178"/>
      <c r="J97" s="178"/>
    </row>
    <row r="98" spans="1:10" x14ac:dyDescent="0.35">
      <c r="A98" s="37" t="s">
        <v>64</v>
      </c>
      <c r="B98" s="137" t="s">
        <v>36</v>
      </c>
      <c r="C98" s="137"/>
      <c r="D98" s="137"/>
      <c r="E98" s="137"/>
      <c r="F98" s="137"/>
      <c r="G98" s="100">
        <v>0</v>
      </c>
      <c r="H98" s="100"/>
      <c r="I98" s="100"/>
      <c r="J98" s="100"/>
    </row>
    <row r="99" spans="1:10" x14ac:dyDescent="0.35">
      <c r="A99" s="103" t="s">
        <v>37</v>
      </c>
      <c r="B99" s="103"/>
      <c r="C99" s="103"/>
      <c r="D99" s="103"/>
      <c r="E99" s="103"/>
      <c r="F99" s="103"/>
      <c r="G99" s="102">
        <f>SUM(G91:J98)</f>
        <v>0</v>
      </c>
      <c r="H99" s="102"/>
      <c r="I99" s="102"/>
      <c r="J99" s="102"/>
    </row>
    <row r="100" spans="1:10" x14ac:dyDescent="0.35">
      <c r="A100" s="141" t="s">
        <v>78</v>
      </c>
      <c r="B100" s="141"/>
      <c r="C100" s="141"/>
      <c r="D100" s="141"/>
      <c r="E100" s="141"/>
      <c r="F100" s="141"/>
      <c r="G100" s="141"/>
      <c r="H100" s="141"/>
      <c r="I100" s="141"/>
      <c r="J100" s="141"/>
    </row>
    <row r="101" spans="1:10" ht="14.5" customHeight="1" x14ac:dyDescent="0.35">
      <c r="A101" s="131" t="s">
        <v>79</v>
      </c>
      <c r="B101" s="131"/>
      <c r="C101" s="131"/>
      <c r="D101" s="131"/>
      <c r="E101" s="131"/>
      <c r="F101" s="131"/>
      <c r="G101" s="131"/>
      <c r="H101" s="131"/>
      <c r="I101" s="131"/>
      <c r="J101" s="131"/>
    </row>
    <row r="102" spans="1:10" ht="28" customHeight="1" x14ac:dyDescent="0.35">
      <c r="A102" s="165" t="s">
        <v>502</v>
      </c>
      <c r="B102" s="165"/>
      <c r="C102" s="165"/>
      <c r="D102" s="165"/>
      <c r="E102" s="165"/>
      <c r="F102" s="165"/>
      <c r="G102" s="165"/>
      <c r="H102" s="165"/>
      <c r="I102" s="165"/>
      <c r="J102" s="165"/>
    </row>
    <row r="103" spans="1:10" x14ac:dyDescent="0.35">
      <c r="A103" s="171" t="s">
        <v>503</v>
      </c>
      <c r="B103" s="171"/>
      <c r="C103" s="171"/>
      <c r="D103" s="171"/>
      <c r="E103" s="171"/>
      <c r="F103" s="171"/>
      <c r="G103" s="171"/>
      <c r="H103" s="171"/>
      <c r="I103" s="171"/>
      <c r="J103" s="171"/>
    </row>
    <row r="104" spans="1:10" ht="14.5" customHeight="1" x14ac:dyDescent="0.35">
      <c r="A104" s="6"/>
      <c r="B104" s="6"/>
      <c r="C104" s="6"/>
      <c r="D104" s="6"/>
      <c r="E104" s="6"/>
      <c r="F104" s="6"/>
      <c r="G104" s="6"/>
      <c r="H104" s="6"/>
      <c r="I104" s="6"/>
      <c r="J104" s="6"/>
    </row>
    <row r="105" spans="1:10" ht="14.5" customHeight="1" x14ac:dyDescent="0.35">
      <c r="A105" s="149" t="s">
        <v>80</v>
      </c>
      <c r="B105" s="149"/>
      <c r="C105" s="149"/>
      <c r="D105" s="149"/>
      <c r="E105" s="149"/>
      <c r="F105" s="149"/>
      <c r="G105" s="149"/>
      <c r="H105" s="149"/>
      <c r="I105" s="149"/>
      <c r="J105" s="149"/>
    </row>
    <row r="106" spans="1:10" ht="14.5" customHeight="1" x14ac:dyDescent="0.35">
      <c r="A106" s="43"/>
      <c r="B106" s="139"/>
      <c r="C106" s="139"/>
      <c r="D106" s="139"/>
      <c r="E106" s="139"/>
      <c r="F106" s="139"/>
      <c r="G106" s="139"/>
      <c r="H106" s="139"/>
      <c r="I106" s="139"/>
      <c r="J106" s="139"/>
    </row>
    <row r="107" spans="1:10" x14ac:dyDescent="0.35">
      <c r="A107" s="39">
        <v>2</v>
      </c>
      <c r="B107" s="103" t="s">
        <v>81</v>
      </c>
      <c r="C107" s="103"/>
      <c r="D107" s="103"/>
      <c r="E107" s="103"/>
      <c r="F107" s="103"/>
      <c r="G107" s="103" t="s">
        <v>32</v>
      </c>
      <c r="H107" s="103"/>
      <c r="I107" s="103"/>
      <c r="J107" s="103"/>
    </row>
    <row r="108" spans="1:10" x14ac:dyDescent="0.35">
      <c r="A108" s="37" t="s">
        <v>43</v>
      </c>
      <c r="B108" s="137" t="s">
        <v>44</v>
      </c>
      <c r="C108" s="137"/>
      <c r="D108" s="137"/>
      <c r="E108" s="137"/>
      <c r="F108" s="137"/>
      <c r="G108" s="100">
        <f>I59</f>
        <v>0</v>
      </c>
      <c r="H108" s="100"/>
      <c r="I108" s="100"/>
      <c r="J108" s="100"/>
    </row>
    <row r="109" spans="1:10" x14ac:dyDescent="0.35">
      <c r="A109" s="37" t="s">
        <v>52</v>
      </c>
      <c r="B109" s="137" t="s">
        <v>53</v>
      </c>
      <c r="C109" s="137"/>
      <c r="D109" s="137"/>
      <c r="E109" s="137"/>
      <c r="F109" s="137"/>
      <c r="G109" s="100">
        <f>I76</f>
        <v>0</v>
      </c>
      <c r="H109" s="100"/>
      <c r="I109" s="100"/>
      <c r="J109" s="100"/>
    </row>
    <row r="110" spans="1:10" x14ac:dyDescent="0.35">
      <c r="A110" s="37" t="s">
        <v>72</v>
      </c>
      <c r="B110" s="137" t="s">
        <v>73</v>
      </c>
      <c r="C110" s="137"/>
      <c r="D110" s="137"/>
      <c r="E110" s="137"/>
      <c r="F110" s="137"/>
      <c r="G110" s="100">
        <f>G99</f>
        <v>0</v>
      </c>
      <c r="H110" s="100"/>
      <c r="I110" s="100"/>
      <c r="J110" s="100"/>
    </row>
    <row r="111" spans="1:10" ht="14.5" customHeight="1" x14ac:dyDescent="0.35">
      <c r="A111" s="103" t="s">
        <v>37</v>
      </c>
      <c r="B111" s="103"/>
      <c r="C111" s="103"/>
      <c r="D111" s="103"/>
      <c r="E111" s="103"/>
      <c r="F111" s="103"/>
      <c r="G111" s="102">
        <f>SUM(G108:J110)</f>
        <v>0</v>
      </c>
      <c r="H111" s="102"/>
      <c r="I111" s="102"/>
      <c r="J111" s="102"/>
    </row>
    <row r="112" spans="1:10" x14ac:dyDescent="0.35">
      <c r="A112" s="43"/>
      <c r="B112" s="139"/>
      <c r="C112" s="139"/>
      <c r="D112" s="139"/>
      <c r="E112" s="139"/>
      <c r="F112" s="139"/>
      <c r="G112" s="139"/>
      <c r="H112" s="139"/>
      <c r="I112" s="139"/>
      <c r="J112" s="139"/>
    </row>
    <row r="113" spans="1:10" ht="14.5" customHeight="1" x14ac:dyDescent="0.35">
      <c r="A113" s="43"/>
      <c r="B113" s="132"/>
      <c r="C113" s="132"/>
      <c r="D113" s="132"/>
      <c r="E113" s="132"/>
      <c r="F113" s="132"/>
      <c r="G113" s="132"/>
      <c r="H113" s="132"/>
      <c r="I113" s="132"/>
      <c r="J113" s="132"/>
    </row>
    <row r="114" spans="1:10" ht="14.5" customHeight="1" x14ac:dyDescent="0.35">
      <c r="A114" s="119" t="s">
        <v>82</v>
      </c>
      <c r="B114" s="119"/>
      <c r="C114" s="119"/>
      <c r="D114" s="119"/>
      <c r="E114" s="119"/>
      <c r="F114" s="119"/>
      <c r="G114" s="119"/>
      <c r="H114" s="119"/>
      <c r="I114" s="119"/>
      <c r="J114" s="119"/>
    </row>
    <row r="115" spans="1:10" ht="14.5" customHeight="1" x14ac:dyDescent="0.35">
      <c r="A115" s="186" t="s">
        <v>220</v>
      </c>
      <c r="B115" s="186"/>
      <c r="C115" s="186"/>
      <c r="D115" s="186"/>
      <c r="E115" s="186"/>
      <c r="F115" s="186"/>
      <c r="G115" s="187">
        <f>G40</f>
        <v>0</v>
      </c>
      <c r="H115" s="187"/>
      <c r="I115" s="187"/>
      <c r="J115" s="187"/>
    </row>
    <row r="116" spans="1:10" ht="14.5" customHeight="1" x14ac:dyDescent="0.35">
      <c r="A116" s="185"/>
      <c r="B116" s="185"/>
      <c r="C116" s="185"/>
      <c r="D116" s="185"/>
      <c r="E116" s="185"/>
      <c r="F116" s="185"/>
      <c r="G116" s="139"/>
      <c r="H116" s="139"/>
      <c r="I116" s="139"/>
      <c r="J116" s="139"/>
    </row>
    <row r="117" spans="1:10" ht="14.5" customHeight="1" x14ac:dyDescent="0.35">
      <c r="A117" s="39">
        <v>3</v>
      </c>
      <c r="B117" s="103" t="s">
        <v>84</v>
      </c>
      <c r="C117" s="103"/>
      <c r="D117" s="103"/>
      <c r="E117" s="103"/>
      <c r="F117" s="103"/>
      <c r="G117" s="174" t="s">
        <v>45</v>
      </c>
      <c r="H117" s="174"/>
      <c r="I117" s="103" t="s">
        <v>32</v>
      </c>
      <c r="J117" s="103"/>
    </row>
    <row r="118" spans="1:10" ht="14.5" customHeight="1" x14ac:dyDescent="0.35">
      <c r="A118" s="37" t="s">
        <v>6</v>
      </c>
      <c r="B118" s="129" t="s">
        <v>85</v>
      </c>
      <c r="C118" s="129"/>
      <c r="D118" s="129"/>
      <c r="E118" s="129"/>
      <c r="F118" s="129"/>
      <c r="G118" s="157">
        <f>(1/12)*0.05</f>
        <v>4.1666666666666666E-3</v>
      </c>
      <c r="H118" s="157"/>
      <c r="I118" s="170">
        <f>G115*G118</f>
        <v>0</v>
      </c>
      <c r="J118" s="170"/>
    </row>
    <row r="119" spans="1:10" ht="14.5" customHeight="1" x14ac:dyDescent="0.35">
      <c r="A119" s="37" t="s">
        <v>8</v>
      </c>
      <c r="B119" s="129" t="s">
        <v>86</v>
      </c>
      <c r="C119" s="129"/>
      <c r="D119" s="129"/>
      <c r="E119" s="129"/>
      <c r="F119" s="129"/>
      <c r="G119" s="157">
        <f>G118*0.08</f>
        <v>3.3333333333333332E-4</v>
      </c>
      <c r="H119" s="157"/>
      <c r="I119" s="181">
        <f>G115*G119</f>
        <v>0</v>
      </c>
      <c r="J119" s="181"/>
    </row>
    <row r="120" spans="1:10" x14ac:dyDescent="0.35">
      <c r="A120" s="37" t="s">
        <v>11</v>
      </c>
      <c r="B120" s="129" t="s">
        <v>87</v>
      </c>
      <c r="C120" s="129"/>
      <c r="D120" s="129"/>
      <c r="E120" s="129"/>
      <c r="F120" s="129"/>
      <c r="G120" s="157">
        <f>(1+2/12+(1/3*1/12))*0.08*0.4*0.9</f>
        <v>3.4400000000000007E-2</v>
      </c>
      <c r="H120" s="157"/>
      <c r="I120" s="182">
        <f>G115*G120</f>
        <v>0</v>
      </c>
      <c r="J120" s="183"/>
    </row>
    <row r="121" spans="1:10" x14ac:dyDescent="0.35">
      <c r="A121" s="37" t="s">
        <v>13</v>
      </c>
      <c r="B121" s="129" t="s">
        <v>88</v>
      </c>
      <c r="C121" s="129"/>
      <c r="D121" s="129"/>
      <c r="E121" s="129"/>
      <c r="F121" s="129"/>
      <c r="G121" s="157">
        <f>(7/30)/12</f>
        <v>1.9444444444444445E-2</v>
      </c>
      <c r="H121" s="157"/>
      <c r="I121" s="182">
        <f>G115*G121</f>
        <v>0</v>
      </c>
      <c r="J121" s="183"/>
    </row>
    <row r="122" spans="1:10" x14ac:dyDescent="0.35">
      <c r="A122" s="37" t="s">
        <v>58</v>
      </c>
      <c r="B122" s="129" t="s">
        <v>89</v>
      </c>
      <c r="C122" s="129"/>
      <c r="D122" s="129"/>
      <c r="E122" s="129"/>
      <c r="F122" s="129"/>
      <c r="G122" s="157">
        <f>G121*G76</f>
        <v>6.5722222222222224E-3</v>
      </c>
      <c r="H122" s="157"/>
      <c r="I122" s="182">
        <f>G115*G122</f>
        <v>0</v>
      </c>
      <c r="J122" s="183"/>
    </row>
    <row r="123" spans="1:10" x14ac:dyDescent="0.35">
      <c r="A123" s="37" t="s">
        <v>60</v>
      </c>
      <c r="B123" s="129" t="s">
        <v>90</v>
      </c>
      <c r="C123" s="129"/>
      <c r="D123" s="129"/>
      <c r="E123" s="129"/>
      <c r="F123" s="129"/>
      <c r="G123" s="188">
        <f>G121*0.08*0.4</f>
        <v>6.2222222222222236E-4</v>
      </c>
      <c r="H123" s="188"/>
      <c r="I123" s="189">
        <f>G115*G123</f>
        <v>0</v>
      </c>
      <c r="J123" s="190"/>
    </row>
    <row r="124" spans="1:10" ht="29" customHeight="1" x14ac:dyDescent="0.35">
      <c r="A124" s="103" t="s">
        <v>37</v>
      </c>
      <c r="B124" s="103"/>
      <c r="C124" s="103"/>
      <c r="D124" s="103"/>
      <c r="E124" s="103"/>
      <c r="F124" s="103"/>
      <c r="G124" s="191">
        <f>SUM(G118:H123)</f>
        <v>6.5538888888888897E-2</v>
      </c>
      <c r="H124" s="191"/>
      <c r="I124" s="175">
        <f>SUM(I118:J123)</f>
        <v>0</v>
      </c>
      <c r="J124" s="175"/>
    </row>
    <row r="125" spans="1:10" ht="25" customHeight="1" x14ac:dyDescent="0.35">
      <c r="A125" s="171" t="s">
        <v>91</v>
      </c>
      <c r="B125" s="171"/>
      <c r="C125" s="171"/>
      <c r="D125" s="171"/>
      <c r="E125" s="171"/>
      <c r="F125" s="171"/>
      <c r="G125" s="171"/>
      <c r="H125" s="171"/>
      <c r="I125" s="171"/>
      <c r="J125" s="171"/>
    </row>
    <row r="126" spans="1:10" ht="14.5" customHeight="1" x14ac:dyDescent="0.35">
      <c r="A126" s="171" t="s">
        <v>92</v>
      </c>
      <c r="B126" s="171"/>
      <c r="C126" s="171"/>
      <c r="D126" s="171"/>
      <c r="E126" s="171"/>
      <c r="F126" s="171"/>
      <c r="G126" s="171"/>
      <c r="H126" s="171"/>
      <c r="I126" s="171"/>
      <c r="J126" s="171"/>
    </row>
    <row r="127" spans="1:10" ht="43.5" customHeight="1" x14ac:dyDescent="0.35">
      <c r="A127" s="171" t="s">
        <v>93</v>
      </c>
      <c r="B127" s="171"/>
      <c r="C127" s="171"/>
      <c r="D127" s="171"/>
      <c r="E127" s="171"/>
      <c r="F127" s="171"/>
      <c r="G127" s="171"/>
      <c r="H127" s="171"/>
      <c r="I127" s="171"/>
      <c r="J127" s="171"/>
    </row>
    <row r="128" spans="1:10" ht="29" customHeight="1" x14ac:dyDescent="0.35">
      <c r="A128" s="192" t="s">
        <v>94</v>
      </c>
      <c r="B128" s="154"/>
      <c r="C128" s="154"/>
      <c r="D128" s="154"/>
      <c r="E128" s="154"/>
      <c r="F128" s="154"/>
      <c r="G128" s="154"/>
      <c r="H128" s="154"/>
      <c r="I128" s="154"/>
      <c r="J128" s="154"/>
    </row>
    <row r="129" spans="1:10" ht="29.5" customHeight="1" x14ac:dyDescent="0.35">
      <c r="A129" s="192" t="s">
        <v>480</v>
      </c>
      <c r="B129" s="192"/>
      <c r="C129" s="192"/>
      <c r="D129" s="192"/>
      <c r="E129" s="192"/>
      <c r="F129" s="192"/>
      <c r="G129" s="192"/>
      <c r="H129" s="192"/>
      <c r="I129" s="192"/>
      <c r="J129" s="192"/>
    </row>
    <row r="130" spans="1:10" x14ac:dyDescent="0.35">
      <c r="A130" s="171" t="s">
        <v>169</v>
      </c>
      <c r="B130" s="171"/>
      <c r="C130" s="171"/>
      <c r="D130" s="171"/>
      <c r="E130" s="171"/>
      <c r="F130" s="171"/>
      <c r="G130" s="171"/>
      <c r="H130" s="171"/>
      <c r="I130" s="171"/>
      <c r="J130" s="171"/>
    </row>
    <row r="131" spans="1:10" ht="29" customHeight="1" x14ac:dyDescent="0.35">
      <c r="A131" s="192" t="s">
        <v>170</v>
      </c>
      <c r="B131" s="192"/>
      <c r="C131" s="192"/>
      <c r="D131" s="192"/>
      <c r="E131" s="192"/>
      <c r="F131" s="192"/>
      <c r="G131" s="192"/>
      <c r="H131" s="192"/>
      <c r="I131" s="192"/>
      <c r="J131" s="192"/>
    </row>
    <row r="132" spans="1:10" x14ac:dyDescent="0.35">
      <c r="A132" s="193"/>
      <c r="B132" s="193"/>
      <c r="C132" s="193"/>
      <c r="D132" s="193"/>
      <c r="E132" s="193"/>
      <c r="F132" s="193"/>
      <c r="G132" s="193"/>
      <c r="H132" s="193"/>
      <c r="I132" s="193"/>
      <c r="J132" s="193"/>
    </row>
    <row r="133" spans="1:10" x14ac:dyDescent="0.35">
      <c r="A133" s="119" t="s">
        <v>95</v>
      </c>
      <c r="B133" s="119"/>
      <c r="C133" s="119"/>
      <c r="D133" s="119"/>
      <c r="E133" s="119"/>
      <c r="F133" s="119"/>
      <c r="G133" s="119"/>
      <c r="H133" s="119"/>
      <c r="I133" s="119"/>
      <c r="J133" s="119"/>
    </row>
    <row r="134" spans="1:10" ht="28" customHeight="1" x14ac:dyDescent="0.35">
      <c r="A134" s="194" t="s">
        <v>96</v>
      </c>
      <c r="B134" s="194"/>
      <c r="C134" s="194"/>
      <c r="D134" s="194"/>
      <c r="E134" s="194"/>
      <c r="F134" s="194"/>
      <c r="G134" s="194"/>
      <c r="H134" s="194"/>
      <c r="I134" s="194"/>
      <c r="J134" s="194"/>
    </row>
    <row r="135" spans="1:10" x14ac:dyDescent="0.35">
      <c r="A135" s="195" t="s">
        <v>97</v>
      </c>
      <c r="B135" s="195"/>
      <c r="C135" s="195"/>
      <c r="D135" s="195"/>
      <c r="E135" s="195"/>
      <c r="F135" s="195"/>
      <c r="G135" s="195"/>
      <c r="H135" s="195"/>
      <c r="I135" s="195"/>
      <c r="J135" s="195"/>
    </row>
    <row r="136" spans="1:10" ht="14.5" customHeight="1" x14ac:dyDescent="0.35">
      <c r="A136" s="43"/>
      <c r="B136" s="132"/>
      <c r="C136" s="132"/>
      <c r="D136" s="132"/>
      <c r="E136" s="132"/>
      <c r="F136" s="132"/>
      <c r="G136" s="132"/>
      <c r="H136" s="132"/>
      <c r="I136" s="132"/>
      <c r="J136" s="132"/>
    </row>
    <row r="137" spans="1:10" ht="14.5" customHeight="1" x14ac:dyDescent="0.35">
      <c r="A137" s="149" t="s">
        <v>98</v>
      </c>
      <c r="B137" s="149"/>
      <c r="C137" s="149"/>
      <c r="D137" s="149"/>
      <c r="E137" s="149"/>
      <c r="F137" s="149"/>
      <c r="G137" s="149"/>
      <c r="H137" s="149"/>
      <c r="I137" s="149"/>
      <c r="J137" s="149"/>
    </row>
    <row r="138" spans="1:10" ht="14.5" customHeight="1" x14ac:dyDescent="0.35">
      <c r="A138" s="186" t="s">
        <v>219</v>
      </c>
      <c r="B138" s="186"/>
      <c r="C138" s="186"/>
      <c r="D138" s="186"/>
      <c r="E138" s="186"/>
      <c r="F138" s="186"/>
      <c r="G138" s="187">
        <f>G40</f>
        <v>0</v>
      </c>
      <c r="H138" s="196"/>
      <c r="I138" s="196"/>
      <c r="J138" s="196"/>
    </row>
    <row r="139" spans="1:10" ht="14.5" customHeight="1" x14ac:dyDescent="0.35">
      <c r="A139" s="7"/>
      <c r="B139" s="7"/>
      <c r="C139" s="7"/>
      <c r="D139" s="7"/>
      <c r="E139" s="7"/>
      <c r="F139" s="7"/>
      <c r="G139" s="45"/>
      <c r="H139" s="45"/>
      <c r="I139" s="45"/>
      <c r="J139" s="45"/>
    </row>
    <row r="140" spans="1:10" ht="14.5" customHeight="1" x14ac:dyDescent="0.35">
      <c r="A140" s="44" t="s">
        <v>100</v>
      </c>
      <c r="B140" s="162" t="s">
        <v>101</v>
      </c>
      <c r="C140" s="162"/>
      <c r="D140" s="162"/>
      <c r="E140" s="162"/>
      <c r="F140" s="162"/>
      <c r="G140" s="103" t="s">
        <v>102</v>
      </c>
      <c r="H140" s="103"/>
      <c r="I140" s="103" t="s">
        <v>32</v>
      </c>
      <c r="J140" s="103"/>
    </row>
    <row r="141" spans="1:10" ht="14.5" customHeight="1" x14ac:dyDescent="0.35">
      <c r="A141" s="37" t="s">
        <v>6</v>
      </c>
      <c r="B141" s="137" t="s">
        <v>103</v>
      </c>
      <c r="C141" s="137"/>
      <c r="D141" s="137"/>
      <c r="E141" s="137"/>
      <c r="F141" s="137"/>
      <c r="G141" s="157">
        <f>1/12</f>
        <v>8.3333333333333329E-2</v>
      </c>
      <c r="H141" s="157"/>
      <c r="I141" s="100">
        <f>G141*G138</f>
        <v>0</v>
      </c>
      <c r="J141" s="100"/>
    </row>
    <row r="142" spans="1:10" ht="14.5" customHeight="1" x14ac:dyDescent="0.35">
      <c r="A142" s="37" t="s">
        <v>8</v>
      </c>
      <c r="B142" s="137" t="s">
        <v>104</v>
      </c>
      <c r="C142" s="137"/>
      <c r="D142" s="137"/>
      <c r="E142" s="137"/>
      <c r="F142" s="137"/>
      <c r="G142" s="157">
        <f>(1/30)/12</f>
        <v>2.7777777777777779E-3</v>
      </c>
      <c r="H142" s="157"/>
      <c r="I142" s="100">
        <f>G138*G142</f>
        <v>0</v>
      </c>
      <c r="J142" s="100"/>
    </row>
    <row r="143" spans="1:10" ht="14.5" customHeight="1" x14ac:dyDescent="0.35">
      <c r="A143" s="37" t="s">
        <v>11</v>
      </c>
      <c r="B143" s="137" t="s">
        <v>105</v>
      </c>
      <c r="C143" s="137"/>
      <c r="D143" s="137"/>
      <c r="E143" s="137"/>
      <c r="F143" s="137"/>
      <c r="G143" s="157">
        <f>(5/30)/12*0.015</f>
        <v>2.0833333333333332E-4</v>
      </c>
      <c r="H143" s="157"/>
      <c r="I143" s="100">
        <f>G138*G143</f>
        <v>0</v>
      </c>
      <c r="J143" s="100"/>
    </row>
    <row r="144" spans="1:10" x14ac:dyDescent="0.35">
      <c r="A144" s="37" t="s">
        <v>13</v>
      </c>
      <c r="B144" s="137" t="s">
        <v>106</v>
      </c>
      <c r="C144" s="137"/>
      <c r="D144" s="137"/>
      <c r="E144" s="137"/>
      <c r="F144" s="137"/>
      <c r="G144" s="157">
        <f>1/12*0.0078</f>
        <v>6.4999999999999997E-4</v>
      </c>
      <c r="H144" s="157"/>
      <c r="I144" s="100">
        <f>G138*G144</f>
        <v>0</v>
      </c>
      <c r="J144" s="100"/>
    </row>
    <row r="145" spans="1:10" x14ac:dyDescent="0.35">
      <c r="A145" s="37" t="s">
        <v>58</v>
      </c>
      <c r="B145" s="137" t="s">
        <v>107</v>
      </c>
      <c r="C145" s="137"/>
      <c r="D145" s="137"/>
      <c r="E145" s="137"/>
      <c r="F145" s="137"/>
      <c r="G145" s="157">
        <f>((1/12)+(1/3*1/12))*0.02607*6/12</f>
        <v>1.4483333333333334E-3</v>
      </c>
      <c r="H145" s="157"/>
      <c r="I145" s="100">
        <f>G138*G145</f>
        <v>0</v>
      </c>
      <c r="J145" s="100"/>
    </row>
    <row r="146" spans="1:10" x14ac:dyDescent="0.35">
      <c r="A146" s="37" t="s">
        <v>60</v>
      </c>
      <c r="B146" s="137" t="s">
        <v>108</v>
      </c>
      <c r="C146" s="137"/>
      <c r="D146" s="137"/>
      <c r="E146" s="137"/>
      <c r="F146" s="137"/>
      <c r="G146" s="157">
        <f>(5/30/12)</f>
        <v>1.3888888888888888E-2</v>
      </c>
      <c r="H146" s="157"/>
      <c r="I146" s="100">
        <f>G138*G146</f>
        <v>0</v>
      </c>
      <c r="J146" s="100"/>
    </row>
    <row r="147" spans="1:10" x14ac:dyDescent="0.35">
      <c r="A147" s="210" t="s">
        <v>109</v>
      </c>
      <c r="B147" s="210"/>
      <c r="C147" s="210"/>
      <c r="D147" s="210"/>
      <c r="E147" s="210"/>
      <c r="F147" s="210"/>
      <c r="G147" s="211">
        <f>SUM(G141:H146)</f>
        <v>0.10230666666666666</v>
      </c>
      <c r="H147" s="211"/>
      <c r="I147" s="212">
        <f>SUM(I141:J146)</f>
        <v>0</v>
      </c>
      <c r="J147" s="212"/>
    </row>
    <row r="148" spans="1:10" x14ac:dyDescent="0.35">
      <c r="A148" s="38" t="s">
        <v>62</v>
      </c>
      <c r="B148" s="213" t="s">
        <v>110</v>
      </c>
      <c r="C148" s="213"/>
      <c r="D148" s="213"/>
      <c r="E148" s="213"/>
      <c r="F148" s="214"/>
      <c r="G148" s="206">
        <f>(G147-G145)*(2/12+(1/3*1/12))</f>
        <v>1.961134259259259E-2</v>
      </c>
      <c r="H148" s="214"/>
      <c r="I148" s="208">
        <f>G138*G148</f>
        <v>0</v>
      </c>
      <c r="J148" s="209"/>
    </row>
    <row r="149" spans="1:10" ht="14.5" customHeight="1" x14ac:dyDescent="0.35">
      <c r="A149" s="197" t="s">
        <v>111</v>
      </c>
      <c r="B149" s="198"/>
      <c r="C149" s="198"/>
      <c r="D149" s="198"/>
      <c r="E149" s="198"/>
      <c r="F149" s="199"/>
      <c r="G149" s="200">
        <f>SUM(G147:H148)</f>
        <v>0.12191800925925925</v>
      </c>
      <c r="H149" s="201"/>
      <c r="I149" s="202">
        <f>SUM(I147:J148)</f>
        <v>0</v>
      </c>
      <c r="J149" s="203"/>
    </row>
    <row r="150" spans="1:10" ht="14.5" customHeight="1" x14ac:dyDescent="0.35">
      <c r="A150" s="38" t="s">
        <v>64</v>
      </c>
      <c r="B150" s="204" t="s">
        <v>112</v>
      </c>
      <c r="C150" s="204"/>
      <c r="D150" s="204"/>
      <c r="E150" s="204"/>
      <c r="F150" s="205"/>
      <c r="G150" s="206">
        <f>G149*G76</f>
        <v>4.120828712962963E-2</v>
      </c>
      <c r="H150" s="207"/>
      <c r="I150" s="208">
        <f>G138*G150</f>
        <v>0</v>
      </c>
      <c r="J150" s="209"/>
    </row>
    <row r="151" spans="1:10" x14ac:dyDescent="0.35">
      <c r="A151" s="217" t="s">
        <v>37</v>
      </c>
      <c r="B151" s="213"/>
      <c r="C151" s="213"/>
      <c r="D151" s="213"/>
      <c r="E151" s="213"/>
      <c r="F151" s="214"/>
      <c r="G151" s="218">
        <f>SUM(G149:H150)</f>
        <v>0.16312629638888887</v>
      </c>
      <c r="H151" s="219"/>
      <c r="I151" s="220">
        <f>G138*G151</f>
        <v>0</v>
      </c>
      <c r="J151" s="221"/>
    </row>
    <row r="152" spans="1:10" ht="29" customHeight="1" x14ac:dyDescent="0.35">
      <c r="A152" s="222" t="s">
        <v>113</v>
      </c>
      <c r="B152" s="222"/>
      <c r="C152" s="222"/>
      <c r="D152" s="222"/>
      <c r="E152" s="222"/>
      <c r="F152" s="222"/>
      <c r="G152" s="222"/>
      <c r="H152" s="222"/>
      <c r="I152" s="222"/>
      <c r="J152" s="222"/>
    </row>
    <row r="153" spans="1:10" ht="14.5" customHeight="1" x14ac:dyDescent="0.35">
      <c r="A153" s="171" t="s">
        <v>114</v>
      </c>
      <c r="B153" s="171"/>
      <c r="C153" s="171"/>
      <c r="D153" s="171"/>
      <c r="E153" s="171"/>
      <c r="F153" s="171"/>
      <c r="G153" s="171"/>
      <c r="H153" s="171"/>
      <c r="I153" s="171"/>
      <c r="J153" s="171"/>
    </row>
    <row r="154" spans="1:10" ht="14.5" customHeight="1" x14ac:dyDescent="0.35">
      <c r="A154" s="171" t="s">
        <v>115</v>
      </c>
      <c r="B154" s="171"/>
      <c r="C154" s="171"/>
      <c r="D154" s="171"/>
      <c r="E154" s="171"/>
      <c r="F154" s="171"/>
      <c r="G154" s="171"/>
      <c r="H154" s="171"/>
      <c r="I154" s="171"/>
      <c r="J154" s="171"/>
    </row>
    <row r="155" spans="1:10" ht="26" customHeight="1" x14ac:dyDescent="0.35">
      <c r="A155" s="171" t="s">
        <v>116</v>
      </c>
      <c r="B155" s="171"/>
      <c r="C155" s="171"/>
      <c r="D155" s="171"/>
      <c r="E155" s="171"/>
      <c r="F155" s="171"/>
      <c r="G155" s="171"/>
      <c r="H155" s="171"/>
      <c r="I155" s="171"/>
      <c r="J155" s="171"/>
    </row>
    <row r="156" spans="1:10" ht="29.5" customHeight="1" x14ac:dyDescent="0.35">
      <c r="A156" s="171" t="s">
        <v>483</v>
      </c>
      <c r="B156" s="171"/>
      <c r="C156" s="171"/>
      <c r="D156" s="171"/>
      <c r="E156" s="171"/>
      <c r="F156" s="171"/>
      <c r="G156" s="171"/>
      <c r="H156" s="171"/>
      <c r="I156" s="171"/>
      <c r="J156" s="171"/>
    </row>
    <row r="157" spans="1:10" ht="36" customHeight="1" x14ac:dyDescent="0.35">
      <c r="A157" s="171" t="s">
        <v>484</v>
      </c>
      <c r="B157" s="171"/>
      <c r="C157" s="171"/>
      <c r="D157" s="171"/>
      <c r="E157" s="171"/>
      <c r="F157" s="171"/>
      <c r="G157" s="171"/>
      <c r="H157" s="171"/>
      <c r="I157" s="171"/>
      <c r="J157" s="171"/>
    </row>
    <row r="158" spans="1:10" ht="42.5" customHeight="1" x14ac:dyDescent="0.35">
      <c r="A158" s="171" t="s">
        <v>485</v>
      </c>
      <c r="B158" s="171"/>
      <c r="C158" s="171"/>
      <c r="D158" s="171"/>
      <c r="E158" s="171"/>
      <c r="F158" s="171"/>
      <c r="G158" s="171"/>
      <c r="H158" s="171"/>
      <c r="I158" s="171"/>
      <c r="J158" s="171"/>
    </row>
    <row r="159" spans="1:10" x14ac:dyDescent="0.35">
      <c r="A159" s="215" t="s">
        <v>486</v>
      </c>
      <c r="B159" s="216"/>
      <c r="C159" s="216"/>
      <c r="D159" s="216"/>
      <c r="E159" s="216"/>
      <c r="F159" s="216"/>
      <c r="G159" s="216"/>
      <c r="H159" s="216"/>
      <c r="I159" s="216"/>
      <c r="J159" s="216"/>
    </row>
    <row r="160" spans="1:10" ht="45" customHeight="1" x14ac:dyDescent="0.35">
      <c r="A160" s="195" t="s">
        <v>487</v>
      </c>
      <c r="B160" s="195"/>
      <c r="C160" s="195"/>
      <c r="D160" s="195"/>
      <c r="E160" s="195"/>
      <c r="F160" s="195"/>
      <c r="G160" s="195"/>
      <c r="H160" s="195"/>
      <c r="I160" s="195"/>
      <c r="J160" s="195"/>
    </row>
    <row r="161" spans="1:10" ht="26.5" customHeight="1" x14ac:dyDescent="0.35">
      <c r="A161" s="195" t="s">
        <v>488</v>
      </c>
      <c r="B161" s="195"/>
      <c r="C161" s="195"/>
      <c r="D161" s="195"/>
      <c r="E161" s="195"/>
      <c r="F161" s="195"/>
      <c r="G161" s="195"/>
      <c r="H161" s="195"/>
      <c r="I161" s="195"/>
      <c r="J161" s="195"/>
    </row>
    <row r="162" spans="1:10" ht="14.5" customHeight="1" x14ac:dyDescent="0.35">
      <c r="A162" s="215" t="s">
        <v>489</v>
      </c>
      <c r="B162" s="216"/>
      <c r="C162" s="216"/>
      <c r="D162" s="216"/>
      <c r="E162" s="216"/>
      <c r="F162" s="216"/>
      <c r="G162" s="216"/>
      <c r="H162" s="216"/>
      <c r="I162" s="216"/>
      <c r="J162" s="216"/>
    </row>
    <row r="163" spans="1:10" ht="14.5" customHeight="1" x14ac:dyDescent="0.35">
      <c r="A163" s="43"/>
      <c r="B163" s="139"/>
      <c r="C163" s="139"/>
      <c r="D163" s="139"/>
      <c r="E163" s="139"/>
      <c r="F163" s="139"/>
      <c r="G163" s="139"/>
      <c r="H163" s="139"/>
      <c r="I163" s="139"/>
      <c r="J163" s="139"/>
    </row>
    <row r="164" spans="1:10" x14ac:dyDescent="0.35">
      <c r="A164" s="149" t="s">
        <v>117</v>
      </c>
      <c r="B164" s="149"/>
      <c r="C164" s="149"/>
      <c r="D164" s="149"/>
      <c r="E164" s="149"/>
      <c r="F164" s="149"/>
      <c r="G164" s="149"/>
      <c r="H164" s="149"/>
      <c r="I164" s="149"/>
      <c r="J164" s="149"/>
    </row>
    <row r="165" spans="1:10" x14ac:dyDescent="0.35">
      <c r="A165" s="223"/>
      <c r="B165" s="223"/>
      <c r="C165" s="223"/>
      <c r="D165" s="223"/>
      <c r="E165" s="223"/>
      <c r="F165" s="223"/>
      <c r="G165" s="224"/>
      <c r="H165" s="224"/>
      <c r="I165" s="224"/>
      <c r="J165" s="224"/>
    </row>
    <row r="166" spans="1:10" x14ac:dyDescent="0.35">
      <c r="A166" s="39" t="s">
        <v>118</v>
      </c>
      <c r="B166" s="103" t="s">
        <v>119</v>
      </c>
      <c r="C166" s="103"/>
      <c r="D166" s="103"/>
      <c r="E166" s="103"/>
      <c r="F166" s="103"/>
      <c r="G166" s="103" t="s">
        <v>32</v>
      </c>
      <c r="H166" s="103"/>
      <c r="I166" s="103"/>
      <c r="J166" s="103"/>
    </row>
    <row r="167" spans="1:10" x14ac:dyDescent="0.35">
      <c r="A167" s="37" t="s">
        <v>6</v>
      </c>
      <c r="B167" s="137" t="s">
        <v>120</v>
      </c>
      <c r="C167" s="137"/>
      <c r="D167" s="137"/>
      <c r="E167" s="137"/>
      <c r="F167" s="137"/>
      <c r="G167" s="170">
        <v>0</v>
      </c>
      <c r="H167" s="170"/>
      <c r="I167" s="170"/>
      <c r="J167" s="170"/>
    </row>
    <row r="168" spans="1:10" x14ac:dyDescent="0.35">
      <c r="A168" s="103" t="s">
        <v>37</v>
      </c>
      <c r="B168" s="103"/>
      <c r="C168" s="103"/>
      <c r="D168" s="103"/>
      <c r="E168" s="103"/>
      <c r="F168" s="103"/>
      <c r="G168" s="175">
        <f>SUM(G167)</f>
        <v>0</v>
      </c>
      <c r="H168" s="175"/>
      <c r="I168" s="175"/>
      <c r="J168" s="175"/>
    </row>
    <row r="169" spans="1:10" ht="14.5" customHeight="1" x14ac:dyDescent="0.35">
      <c r="A169" s="252" t="s">
        <v>190</v>
      </c>
      <c r="B169" s="252"/>
      <c r="C169" s="252"/>
      <c r="D169" s="252"/>
      <c r="E169" s="252"/>
      <c r="F169" s="252"/>
      <c r="G169" s="252"/>
      <c r="H169" s="252"/>
      <c r="I169" s="252"/>
      <c r="J169" s="252"/>
    </row>
    <row r="170" spans="1:10" ht="14.5" customHeight="1" x14ac:dyDescent="0.35">
      <c r="A170" s="43"/>
      <c r="B170" s="132"/>
      <c r="C170" s="132"/>
      <c r="D170" s="132"/>
      <c r="E170" s="132"/>
      <c r="F170" s="132"/>
      <c r="G170" s="132"/>
      <c r="H170" s="132"/>
      <c r="I170" s="132"/>
      <c r="J170" s="132"/>
    </row>
    <row r="171" spans="1:10" ht="14.5" customHeight="1" x14ac:dyDescent="0.35">
      <c r="A171" s="149" t="s">
        <v>122</v>
      </c>
      <c r="B171" s="149"/>
      <c r="C171" s="149"/>
      <c r="D171" s="149"/>
      <c r="E171" s="149"/>
      <c r="F171" s="149"/>
      <c r="G171" s="149"/>
      <c r="H171" s="149"/>
      <c r="I171" s="149"/>
      <c r="J171" s="149"/>
    </row>
    <row r="172" spans="1:10" x14ac:dyDescent="0.35">
      <c r="A172" s="43"/>
      <c r="B172" s="139"/>
      <c r="C172" s="139"/>
      <c r="D172" s="139"/>
      <c r="E172" s="139"/>
      <c r="F172" s="139"/>
      <c r="G172" s="179"/>
      <c r="H172" s="179"/>
      <c r="I172" s="179"/>
      <c r="J172" s="179"/>
    </row>
    <row r="173" spans="1:10" x14ac:dyDescent="0.35">
      <c r="A173" s="39">
        <v>4</v>
      </c>
      <c r="B173" s="103" t="s">
        <v>123</v>
      </c>
      <c r="C173" s="103"/>
      <c r="D173" s="103"/>
      <c r="E173" s="103"/>
      <c r="F173" s="103"/>
      <c r="G173" s="103" t="s">
        <v>32</v>
      </c>
      <c r="H173" s="103"/>
      <c r="I173" s="103"/>
      <c r="J173" s="103"/>
    </row>
    <row r="174" spans="1:10" x14ac:dyDescent="0.35">
      <c r="A174" s="37" t="s">
        <v>100</v>
      </c>
      <c r="B174" s="137" t="s">
        <v>124</v>
      </c>
      <c r="C174" s="137"/>
      <c r="D174" s="137"/>
      <c r="E174" s="137"/>
      <c r="F174" s="137"/>
      <c r="G174" s="100">
        <f>I151</f>
        <v>0</v>
      </c>
      <c r="H174" s="100"/>
      <c r="I174" s="100"/>
      <c r="J174" s="100"/>
    </row>
    <row r="175" spans="1:10" x14ac:dyDescent="0.35">
      <c r="A175" s="37" t="s">
        <v>118</v>
      </c>
      <c r="B175" s="148" t="s">
        <v>125</v>
      </c>
      <c r="C175" s="148"/>
      <c r="D175" s="148"/>
      <c r="E175" s="148"/>
      <c r="F175" s="148"/>
      <c r="G175" s="100">
        <f>G168</f>
        <v>0</v>
      </c>
      <c r="H175" s="100"/>
      <c r="I175" s="100"/>
      <c r="J175" s="100"/>
    </row>
    <row r="176" spans="1:10" x14ac:dyDescent="0.35">
      <c r="A176" s="103" t="s">
        <v>37</v>
      </c>
      <c r="B176" s="103"/>
      <c r="C176" s="103"/>
      <c r="D176" s="103"/>
      <c r="E176" s="103"/>
      <c r="F176" s="103"/>
      <c r="G176" s="102">
        <f>SUM(G174:J175)</f>
        <v>0</v>
      </c>
      <c r="H176" s="102"/>
      <c r="I176" s="102"/>
      <c r="J176" s="102"/>
    </row>
    <row r="177" spans="1:10" ht="14.5" customHeight="1" x14ac:dyDescent="0.35">
      <c r="A177" s="43"/>
      <c r="B177" s="139"/>
      <c r="C177" s="139"/>
      <c r="D177" s="139"/>
      <c r="E177" s="139"/>
      <c r="F177" s="139"/>
      <c r="G177" s="139"/>
      <c r="H177" s="139"/>
      <c r="I177" s="139"/>
      <c r="J177" s="139"/>
    </row>
    <row r="178" spans="1:10" x14ac:dyDescent="0.35">
      <c r="A178" s="43"/>
      <c r="B178" s="132"/>
      <c r="C178" s="132"/>
      <c r="D178" s="132"/>
      <c r="E178" s="132"/>
      <c r="F178" s="132"/>
      <c r="G178" s="132"/>
      <c r="H178" s="132"/>
      <c r="I178" s="132"/>
      <c r="J178" s="132"/>
    </row>
    <row r="179" spans="1:10" ht="14.5" customHeight="1" x14ac:dyDescent="0.35">
      <c r="A179" s="225" t="s">
        <v>126</v>
      </c>
      <c r="B179" s="225"/>
      <c r="C179" s="225"/>
      <c r="D179" s="225"/>
      <c r="E179" s="225"/>
      <c r="F179" s="225"/>
      <c r="G179" s="225"/>
      <c r="H179" s="225"/>
      <c r="I179" s="225"/>
      <c r="J179" s="225"/>
    </row>
    <row r="180" spans="1:10" ht="14.5" customHeight="1" x14ac:dyDescent="0.35">
      <c r="A180" s="30"/>
      <c r="B180" s="226"/>
      <c r="C180" s="226"/>
      <c r="D180" s="226"/>
      <c r="E180" s="226"/>
      <c r="F180" s="226"/>
      <c r="G180" s="226"/>
      <c r="H180" s="226"/>
      <c r="I180" s="226"/>
      <c r="J180" s="226"/>
    </row>
    <row r="181" spans="1:10" x14ac:dyDescent="0.35">
      <c r="A181" s="59">
        <v>5</v>
      </c>
      <c r="B181" s="227" t="s">
        <v>127</v>
      </c>
      <c r="C181" s="227"/>
      <c r="D181" s="227"/>
      <c r="E181" s="227"/>
      <c r="F181" s="227"/>
      <c r="G181" s="176" t="s">
        <v>32</v>
      </c>
      <c r="H181" s="176"/>
      <c r="I181" s="176"/>
      <c r="J181" s="176"/>
    </row>
    <row r="182" spans="1:10" x14ac:dyDescent="0.35">
      <c r="A182" s="14" t="s">
        <v>6</v>
      </c>
      <c r="B182" s="253" t="s">
        <v>389</v>
      </c>
      <c r="C182" s="254"/>
      <c r="D182" s="254"/>
      <c r="E182" s="254"/>
      <c r="F182" s="255"/>
      <c r="G182" s="125">
        <f>INSUMOS!E13</f>
        <v>0</v>
      </c>
      <c r="H182" s="126"/>
      <c r="I182" s="126"/>
      <c r="J182" s="127"/>
    </row>
    <row r="183" spans="1:10" ht="14.5" customHeight="1" x14ac:dyDescent="0.35">
      <c r="A183" s="14" t="s">
        <v>8</v>
      </c>
      <c r="B183" s="253" t="s">
        <v>390</v>
      </c>
      <c r="C183" s="254"/>
      <c r="D183" s="254"/>
      <c r="E183" s="254"/>
      <c r="F183" s="255"/>
      <c r="G183" s="125">
        <f>INSUMOS!F32</f>
        <v>0</v>
      </c>
      <c r="H183" s="126"/>
      <c r="I183" s="126"/>
      <c r="J183" s="127"/>
    </row>
    <row r="184" spans="1:10" x14ac:dyDescent="0.35">
      <c r="A184" s="176" t="s">
        <v>66</v>
      </c>
      <c r="B184" s="176"/>
      <c r="C184" s="176"/>
      <c r="D184" s="176"/>
      <c r="E184" s="176"/>
      <c r="F184" s="176"/>
      <c r="G184" s="228">
        <f>SUM(G182:J183)</f>
        <v>0</v>
      </c>
      <c r="H184" s="228"/>
      <c r="I184" s="228"/>
      <c r="J184" s="228"/>
    </row>
    <row r="185" spans="1:10" x14ac:dyDescent="0.35">
      <c r="A185" s="230" t="s">
        <v>391</v>
      </c>
      <c r="B185" s="230"/>
      <c r="C185" s="230"/>
      <c r="D185" s="230"/>
      <c r="E185" s="230"/>
      <c r="F185" s="230"/>
      <c r="G185" s="230"/>
      <c r="H185" s="230"/>
      <c r="I185" s="230"/>
      <c r="J185" s="230"/>
    </row>
    <row r="186" spans="1:10" x14ac:dyDescent="0.35">
      <c r="A186" s="41"/>
      <c r="B186" s="229"/>
      <c r="C186" s="229"/>
      <c r="D186" s="229"/>
      <c r="E186" s="229"/>
      <c r="F186" s="229"/>
      <c r="G186" s="229"/>
      <c r="H186" s="229"/>
      <c r="I186" s="229"/>
      <c r="J186" s="229"/>
    </row>
    <row r="187" spans="1:10" ht="14.5" customHeight="1" x14ac:dyDescent="0.35">
      <c r="A187" s="225" t="s">
        <v>128</v>
      </c>
      <c r="B187" s="225"/>
      <c r="C187" s="225"/>
      <c r="D187" s="225"/>
      <c r="E187" s="225"/>
      <c r="F187" s="225"/>
      <c r="G187" s="225"/>
      <c r="H187" s="225"/>
      <c r="I187" s="225"/>
      <c r="J187" s="225"/>
    </row>
    <row r="188" spans="1:10" x14ac:dyDescent="0.35">
      <c r="A188" s="233" t="s">
        <v>186</v>
      </c>
      <c r="B188" s="233"/>
      <c r="C188" s="233"/>
      <c r="D188" s="233"/>
      <c r="E188" s="233"/>
      <c r="F188" s="233"/>
      <c r="G188" s="234">
        <f>G42+G111+I124+G176+G184</f>
        <v>0</v>
      </c>
      <c r="H188" s="235"/>
      <c r="I188" s="235"/>
      <c r="J188" s="235"/>
    </row>
    <row r="189" spans="1:10" x14ac:dyDescent="0.35">
      <c r="A189" s="233" t="s">
        <v>129</v>
      </c>
      <c r="B189" s="233"/>
      <c r="C189" s="233"/>
      <c r="D189" s="233"/>
      <c r="E189" s="233"/>
      <c r="F189" s="233"/>
      <c r="G189" s="234">
        <f>G188+I192</f>
        <v>0</v>
      </c>
      <c r="H189" s="235"/>
      <c r="I189" s="235"/>
      <c r="J189" s="235"/>
    </row>
    <row r="190" spans="1:10" x14ac:dyDescent="0.35">
      <c r="A190" s="233" t="s">
        <v>130</v>
      </c>
      <c r="B190" s="233"/>
      <c r="C190" s="233"/>
      <c r="D190" s="233"/>
      <c r="E190" s="233"/>
      <c r="F190" s="233"/>
      <c r="G190" s="236">
        <f>(G189+I193)/(1-G194)</f>
        <v>0</v>
      </c>
      <c r="H190" s="236"/>
      <c r="I190" s="236"/>
      <c r="J190" s="236"/>
    </row>
    <row r="191" spans="1:10" ht="14.5" customHeight="1" x14ac:dyDescent="0.35">
      <c r="A191" s="40">
        <v>6</v>
      </c>
      <c r="B191" s="227" t="s">
        <v>131</v>
      </c>
      <c r="C191" s="227"/>
      <c r="D191" s="227"/>
      <c r="E191" s="227"/>
      <c r="F191" s="227"/>
      <c r="G191" s="176" t="s">
        <v>45</v>
      </c>
      <c r="H191" s="176"/>
      <c r="I191" s="176" t="s">
        <v>32</v>
      </c>
      <c r="J191" s="176"/>
    </row>
    <row r="192" spans="1:10" ht="14.5" customHeight="1" x14ac:dyDescent="0.35">
      <c r="A192" s="14" t="s">
        <v>6</v>
      </c>
      <c r="B192" s="177" t="s">
        <v>132</v>
      </c>
      <c r="C192" s="177"/>
      <c r="D192" s="177"/>
      <c r="E192" s="177"/>
      <c r="F192" s="177"/>
      <c r="G192" s="231"/>
      <c r="H192" s="231"/>
      <c r="I192" s="232">
        <f>G188*G192</f>
        <v>0</v>
      </c>
      <c r="J192" s="177"/>
    </row>
    <row r="193" spans="1:10" ht="14.5" customHeight="1" x14ac:dyDescent="0.35">
      <c r="A193" s="14" t="s">
        <v>8</v>
      </c>
      <c r="B193" s="177" t="s">
        <v>133</v>
      </c>
      <c r="C193" s="177"/>
      <c r="D193" s="177"/>
      <c r="E193" s="177"/>
      <c r="F193" s="177"/>
      <c r="G193" s="231"/>
      <c r="H193" s="231"/>
      <c r="I193" s="232">
        <f>G189*G193</f>
        <v>0</v>
      </c>
      <c r="J193" s="177"/>
    </row>
    <row r="194" spans="1:10" x14ac:dyDescent="0.35">
      <c r="A194" s="14" t="s">
        <v>11</v>
      </c>
      <c r="B194" s="177" t="s">
        <v>134</v>
      </c>
      <c r="C194" s="177"/>
      <c r="D194" s="177"/>
      <c r="E194" s="177"/>
      <c r="F194" s="177"/>
      <c r="G194" s="231">
        <f>SUM(G195:H197)</f>
        <v>0</v>
      </c>
      <c r="H194" s="231"/>
      <c r="I194" s="250">
        <f>G190*G194</f>
        <v>0</v>
      </c>
      <c r="J194" s="251"/>
    </row>
    <row r="195" spans="1:10" ht="14.5" customHeight="1" x14ac:dyDescent="0.35">
      <c r="A195" s="42" t="s">
        <v>135</v>
      </c>
      <c r="B195" s="240" t="s">
        <v>136</v>
      </c>
      <c r="C195" s="240"/>
      <c r="D195" s="240"/>
      <c r="E195" s="240"/>
      <c r="F195" s="240"/>
      <c r="G195" s="241"/>
      <c r="H195" s="241"/>
      <c r="I195" s="242">
        <f>G190*G195</f>
        <v>0</v>
      </c>
      <c r="J195" s="240"/>
    </row>
    <row r="196" spans="1:10" x14ac:dyDescent="0.35">
      <c r="A196" s="42" t="s">
        <v>137</v>
      </c>
      <c r="B196" s="240" t="s">
        <v>138</v>
      </c>
      <c r="C196" s="240"/>
      <c r="D196" s="240"/>
      <c r="E196" s="240"/>
      <c r="F196" s="240"/>
      <c r="G196" s="241"/>
      <c r="H196" s="241"/>
      <c r="I196" s="242">
        <f>G190*G196</f>
        <v>0</v>
      </c>
      <c r="J196" s="240"/>
    </row>
    <row r="197" spans="1:10" x14ac:dyDescent="0.35">
      <c r="A197" s="42" t="s">
        <v>139</v>
      </c>
      <c r="B197" s="240" t="s">
        <v>140</v>
      </c>
      <c r="C197" s="240"/>
      <c r="D197" s="240"/>
      <c r="E197" s="240"/>
      <c r="F197" s="240"/>
      <c r="G197" s="241"/>
      <c r="H197" s="241"/>
      <c r="I197" s="242">
        <f>G190*G197</f>
        <v>0</v>
      </c>
      <c r="J197" s="240"/>
    </row>
    <row r="198" spans="1:10" x14ac:dyDescent="0.35">
      <c r="A198" s="176" t="s">
        <v>66</v>
      </c>
      <c r="B198" s="176"/>
      <c r="C198" s="176"/>
      <c r="D198" s="176"/>
      <c r="E198" s="176"/>
      <c r="F198" s="176"/>
      <c r="G198" s="231"/>
      <c r="H198" s="231"/>
      <c r="I198" s="232">
        <f>SUM(I192:J194)</f>
        <v>0</v>
      </c>
      <c r="J198" s="177"/>
    </row>
    <row r="199" spans="1:10" x14ac:dyDescent="0.35">
      <c r="A199" s="238" t="s">
        <v>187</v>
      </c>
      <c r="B199" s="238"/>
      <c r="C199" s="238"/>
      <c r="D199" s="238"/>
      <c r="E199" s="238"/>
      <c r="F199" s="238"/>
      <c r="G199" s="238"/>
      <c r="H199" s="238"/>
      <c r="I199" s="238"/>
      <c r="J199" s="238"/>
    </row>
    <row r="200" spans="1:10" x14ac:dyDescent="0.35">
      <c r="A200" s="239" t="s">
        <v>188</v>
      </c>
      <c r="B200" s="239"/>
      <c r="C200" s="239"/>
      <c r="D200" s="239"/>
      <c r="E200" s="239"/>
      <c r="F200" s="239"/>
      <c r="G200" s="239"/>
      <c r="H200" s="239"/>
      <c r="I200" s="239"/>
      <c r="J200" s="239"/>
    </row>
    <row r="201" spans="1:10" ht="31" customHeight="1" x14ac:dyDescent="0.35">
      <c r="A201" s="172" t="s">
        <v>189</v>
      </c>
      <c r="B201" s="172"/>
      <c r="C201" s="172"/>
      <c r="D201" s="172"/>
      <c r="E201" s="172"/>
      <c r="F201" s="172"/>
      <c r="G201" s="172"/>
      <c r="H201" s="172"/>
      <c r="I201" s="172"/>
      <c r="J201" s="172"/>
    </row>
    <row r="202" spans="1:10" x14ac:dyDescent="0.35">
      <c r="A202" s="172" t="s">
        <v>479</v>
      </c>
      <c r="B202" s="172"/>
      <c r="C202" s="172"/>
      <c r="D202" s="172"/>
      <c r="E202" s="172"/>
      <c r="F202" s="172"/>
      <c r="G202" s="172"/>
      <c r="H202" s="172"/>
      <c r="I202" s="172"/>
      <c r="J202" s="172"/>
    </row>
    <row r="203" spans="1:10" ht="65" customHeight="1" x14ac:dyDescent="0.35">
      <c r="A203" s="172" t="s">
        <v>504</v>
      </c>
      <c r="B203" s="172"/>
      <c r="C203" s="172"/>
      <c r="D203" s="172"/>
      <c r="E203" s="172"/>
      <c r="F203" s="172"/>
      <c r="G203" s="172"/>
      <c r="H203" s="172"/>
      <c r="I203" s="172"/>
      <c r="J203" s="172"/>
    </row>
    <row r="204" spans="1:10" ht="14.5" customHeight="1" x14ac:dyDescent="0.35">
      <c r="A204" s="41"/>
      <c r="B204" s="229"/>
      <c r="C204" s="229"/>
      <c r="D204" s="229"/>
      <c r="E204" s="229"/>
      <c r="F204" s="229"/>
      <c r="G204" s="229"/>
      <c r="H204" s="229"/>
      <c r="I204" s="229"/>
      <c r="J204" s="229"/>
    </row>
    <row r="205" spans="1:10" ht="14.5" customHeight="1" x14ac:dyDescent="0.35">
      <c r="A205" s="225" t="s">
        <v>141</v>
      </c>
      <c r="B205" s="225"/>
      <c r="C205" s="225"/>
      <c r="D205" s="225"/>
      <c r="E205" s="225"/>
      <c r="F205" s="225"/>
      <c r="G205" s="225"/>
      <c r="H205" s="225"/>
      <c r="I205" s="225"/>
      <c r="J205" s="225"/>
    </row>
    <row r="206" spans="1:10" ht="14.5" customHeight="1" x14ac:dyDescent="0.35">
      <c r="A206" s="30"/>
      <c r="B206" s="226"/>
      <c r="C206" s="226"/>
      <c r="D206" s="226"/>
      <c r="E206" s="226"/>
      <c r="F206" s="226"/>
      <c r="G206" s="226"/>
      <c r="H206" s="226"/>
      <c r="I206" s="226"/>
      <c r="J206" s="226"/>
    </row>
    <row r="207" spans="1:10" ht="14.5" customHeight="1" x14ac:dyDescent="0.35">
      <c r="A207" s="40"/>
      <c r="B207" s="176" t="s">
        <v>142</v>
      </c>
      <c r="C207" s="176"/>
      <c r="D207" s="176"/>
      <c r="E207" s="176"/>
      <c r="F207" s="176"/>
      <c r="G207" s="176" t="s">
        <v>32</v>
      </c>
      <c r="H207" s="176"/>
      <c r="I207" s="176"/>
      <c r="J207" s="176"/>
    </row>
    <row r="208" spans="1:10" ht="14.5" customHeight="1" x14ac:dyDescent="0.35">
      <c r="A208" s="40" t="s">
        <v>6</v>
      </c>
      <c r="B208" s="177" t="s">
        <v>30</v>
      </c>
      <c r="C208" s="177"/>
      <c r="D208" s="177"/>
      <c r="E208" s="177"/>
      <c r="F208" s="177"/>
      <c r="G208" s="178">
        <f>G42</f>
        <v>0</v>
      </c>
      <c r="H208" s="178"/>
      <c r="I208" s="178"/>
      <c r="J208" s="178"/>
    </row>
    <row r="209" spans="1:10" ht="14.5" customHeight="1" x14ac:dyDescent="0.35">
      <c r="A209" s="40" t="s">
        <v>8</v>
      </c>
      <c r="B209" s="177" t="s">
        <v>40</v>
      </c>
      <c r="C209" s="177"/>
      <c r="D209" s="177"/>
      <c r="E209" s="177"/>
      <c r="F209" s="177"/>
      <c r="G209" s="178">
        <f>G111</f>
        <v>0</v>
      </c>
      <c r="H209" s="178"/>
      <c r="I209" s="178"/>
      <c r="J209" s="178"/>
    </row>
    <row r="210" spans="1:10" ht="14.5" customHeight="1" x14ac:dyDescent="0.35">
      <c r="A210" s="40" t="s">
        <v>11</v>
      </c>
      <c r="B210" s="177" t="s">
        <v>82</v>
      </c>
      <c r="C210" s="177"/>
      <c r="D210" s="177"/>
      <c r="E210" s="177"/>
      <c r="F210" s="177"/>
      <c r="G210" s="178">
        <f>I124</f>
        <v>0</v>
      </c>
      <c r="H210" s="178"/>
      <c r="I210" s="178"/>
      <c r="J210" s="178"/>
    </row>
    <row r="211" spans="1:10" ht="14.5" customHeight="1" x14ac:dyDescent="0.35">
      <c r="A211" s="40" t="s">
        <v>13</v>
      </c>
      <c r="B211" s="177" t="s">
        <v>95</v>
      </c>
      <c r="C211" s="177"/>
      <c r="D211" s="177"/>
      <c r="E211" s="177"/>
      <c r="F211" s="177"/>
      <c r="G211" s="178">
        <f>G176</f>
        <v>0</v>
      </c>
      <c r="H211" s="178"/>
      <c r="I211" s="178"/>
      <c r="J211" s="178"/>
    </row>
    <row r="212" spans="1:10" ht="14.5" customHeight="1" x14ac:dyDescent="0.35">
      <c r="A212" s="40" t="s">
        <v>58</v>
      </c>
      <c r="B212" s="177" t="s">
        <v>126</v>
      </c>
      <c r="C212" s="177"/>
      <c r="D212" s="177"/>
      <c r="E212" s="177"/>
      <c r="F212" s="177"/>
      <c r="G212" s="178">
        <f>G184</f>
        <v>0</v>
      </c>
      <c r="H212" s="178"/>
      <c r="I212" s="178"/>
      <c r="J212" s="178"/>
    </row>
    <row r="213" spans="1:10" ht="14.5" customHeight="1" x14ac:dyDescent="0.35">
      <c r="A213" s="176" t="s">
        <v>143</v>
      </c>
      <c r="B213" s="176"/>
      <c r="C213" s="176"/>
      <c r="D213" s="176"/>
      <c r="E213" s="176"/>
      <c r="F213" s="176"/>
      <c r="G213" s="228">
        <f>SUM(G208:J212)</f>
        <v>0</v>
      </c>
      <c r="H213" s="228"/>
      <c r="I213" s="228"/>
      <c r="J213" s="228"/>
    </row>
    <row r="214" spans="1:10" ht="14.5" customHeight="1" x14ac:dyDescent="0.35">
      <c r="A214" s="40" t="s">
        <v>60</v>
      </c>
      <c r="B214" s="177" t="s">
        <v>144</v>
      </c>
      <c r="C214" s="177"/>
      <c r="D214" s="177"/>
      <c r="E214" s="177"/>
      <c r="F214" s="177"/>
      <c r="G214" s="178">
        <f>I198</f>
        <v>0</v>
      </c>
      <c r="H214" s="178"/>
      <c r="I214" s="178"/>
      <c r="J214" s="178"/>
    </row>
    <row r="215" spans="1:10" x14ac:dyDescent="0.35">
      <c r="A215" s="176" t="s">
        <v>145</v>
      </c>
      <c r="B215" s="176"/>
      <c r="C215" s="176"/>
      <c r="D215" s="176"/>
      <c r="E215" s="176"/>
      <c r="F215" s="176"/>
      <c r="G215" s="228">
        <f>SUM(G213:J214)</f>
        <v>0</v>
      </c>
      <c r="H215" s="228"/>
      <c r="I215" s="228"/>
      <c r="J215" s="228"/>
    </row>
    <row r="216" spans="1:10" x14ac:dyDescent="0.35">
      <c r="A216" s="176" t="s">
        <v>146</v>
      </c>
      <c r="B216" s="176"/>
      <c r="C216" s="176"/>
      <c r="D216" s="176"/>
      <c r="E216" s="176"/>
      <c r="F216" s="176"/>
      <c r="G216" s="237">
        <v>2</v>
      </c>
      <c r="H216" s="237"/>
      <c r="I216" s="237"/>
      <c r="J216" s="237"/>
    </row>
    <row r="217" spans="1:10" x14ac:dyDescent="0.35">
      <c r="A217" s="176" t="s">
        <v>147</v>
      </c>
      <c r="B217" s="176"/>
      <c r="C217" s="176"/>
      <c r="D217" s="176"/>
      <c r="E217" s="176"/>
      <c r="F217" s="176"/>
      <c r="G217" s="228">
        <f>G215*G216</f>
        <v>0</v>
      </c>
      <c r="H217" s="228"/>
      <c r="I217" s="228"/>
      <c r="J217" s="228"/>
    </row>
    <row r="218" spans="1:10" x14ac:dyDescent="0.35">
      <c r="A218" s="176" t="s">
        <v>148</v>
      </c>
      <c r="B218" s="176"/>
      <c r="C218" s="176"/>
      <c r="D218" s="176"/>
      <c r="E218" s="176"/>
      <c r="F218" s="176"/>
      <c r="G218" s="228">
        <f>G217*12</f>
        <v>0</v>
      </c>
      <c r="H218" s="228"/>
      <c r="I218" s="228"/>
      <c r="J218" s="228"/>
    </row>
  </sheetData>
  <mergeCells count="412">
    <mergeCell ref="A218:F218"/>
    <mergeCell ref="G218:J218"/>
    <mergeCell ref="B209:F209"/>
    <mergeCell ref="B211:F211"/>
    <mergeCell ref="B212:F212"/>
    <mergeCell ref="B214:F214"/>
    <mergeCell ref="A215:F215"/>
    <mergeCell ref="G215:J215"/>
    <mergeCell ref="A216:F216"/>
    <mergeCell ref="G216:J216"/>
    <mergeCell ref="A217:F217"/>
    <mergeCell ref="G217:J217"/>
    <mergeCell ref="A213:F213"/>
    <mergeCell ref="G213:J213"/>
    <mergeCell ref="G214:J214"/>
    <mergeCell ref="B210:F210"/>
    <mergeCell ref="G210:J210"/>
    <mergeCell ref="G211:J211"/>
    <mergeCell ref="G212:J212"/>
    <mergeCell ref="A185:J185"/>
    <mergeCell ref="B186:F186"/>
    <mergeCell ref="G186:H186"/>
    <mergeCell ref="I186:J186"/>
    <mergeCell ref="A187:J187"/>
    <mergeCell ref="A188:F188"/>
    <mergeCell ref="G188:J188"/>
    <mergeCell ref="A184:F184"/>
    <mergeCell ref="G184:J184"/>
    <mergeCell ref="A137:J137"/>
    <mergeCell ref="A138:F138"/>
    <mergeCell ref="G138:J138"/>
    <mergeCell ref="B143:F143"/>
    <mergeCell ref="B145:F145"/>
    <mergeCell ref="A125:J125"/>
    <mergeCell ref="A126:J126"/>
    <mergeCell ref="A127:J127"/>
    <mergeCell ref="A128:J128"/>
    <mergeCell ref="A129:J129"/>
    <mergeCell ref="B140:F140"/>
    <mergeCell ref="G140:H140"/>
    <mergeCell ref="I140:J140"/>
    <mergeCell ref="B141:F141"/>
    <mergeCell ref="G141:H141"/>
    <mergeCell ref="I141:J141"/>
    <mergeCell ref="B144:F144"/>
    <mergeCell ref="G144:H144"/>
    <mergeCell ref="I144:J144"/>
    <mergeCell ref="G145:H145"/>
    <mergeCell ref="I145:J145"/>
    <mergeCell ref="B142:F142"/>
    <mergeCell ref="G142:H142"/>
    <mergeCell ref="I142:J142"/>
    <mergeCell ref="A1:J1"/>
    <mergeCell ref="A2:J2"/>
    <mergeCell ref="B3:F3"/>
    <mergeCell ref="G3:H3"/>
    <mergeCell ref="I3:J3"/>
    <mergeCell ref="A4:J4"/>
    <mergeCell ref="A101:J101"/>
    <mergeCell ref="A46:J46"/>
    <mergeCell ref="B38:F38"/>
    <mergeCell ref="G38:J38"/>
    <mergeCell ref="A9:J9"/>
    <mergeCell ref="B10:F10"/>
    <mergeCell ref="G10:J10"/>
    <mergeCell ref="B11:F11"/>
    <mergeCell ref="G11:J11"/>
    <mergeCell ref="B12:F12"/>
    <mergeCell ref="G12:J12"/>
    <mergeCell ref="A5:C5"/>
    <mergeCell ref="D5:J5"/>
    <mergeCell ref="A6:C6"/>
    <mergeCell ref="D6:J6"/>
    <mergeCell ref="A7:J7"/>
    <mergeCell ref="A8:J8"/>
    <mergeCell ref="A18:C18"/>
    <mergeCell ref="D18:E18"/>
    <mergeCell ref="F18:J18"/>
    <mergeCell ref="A19:J19"/>
    <mergeCell ref="A20:J20"/>
    <mergeCell ref="B21:F21"/>
    <mergeCell ref="G21:H21"/>
    <mergeCell ref="I21:J21"/>
    <mergeCell ref="B13:F13"/>
    <mergeCell ref="G13:J13"/>
    <mergeCell ref="A14:J14"/>
    <mergeCell ref="A15:J15"/>
    <mergeCell ref="A16:J16"/>
    <mergeCell ref="A17:C17"/>
    <mergeCell ref="D17:E17"/>
    <mergeCell ref="F17:J17"/>
    <mergeCell ref="B25:F25"/>
    <mergeCell ref="G25:J25"/>
    <mergeCell ref="B26:F26"/>
    <mergeCell ref="G26:J26"/>
    <mergeCell ref="A27:J27"/>
    <mergeCell ref="A28:J28"/>
    <mergeCell ref="B22:F22"/>
    <mergeCell ref="G22:J22"/>
    <mergeCell ref="B23:F23"/>
    <mergeCell ref="G23:J23"/>
    <mergeCell ref="B24:F24"/>
    <mergeCell ref="G24:J24"/>
    <mergeCell ref="B33:F33"/>
    <mergeCell ref="G33:J33"/>
    <mergeCell ref="B34:F34"/>
    <mergeCell ref="G34:J34"/>
    <mergeCell ref="B35:F35"/>
    <mergeCell ref="G35:J35"/>
    <mergeCell ref="A29:J29"/>
    <mergeCell ref="B30:F30"/>
    <mergeCell ref="G30:H30"/>
    <mergeCell ref="I30:J30"/>
    <mergeCell ref="A31:J31"/>
    <mergeCell ref="B32:F32"/>
    <mergeCell ref="G32:H32"/>
    <mergeCell ref="I32:J32"/>
    <mergeCell ref="A43:J43"/>
    <mergeCell ref="A47:J47"/>
    <mergeCell ref="B36:F36"/>
    <mergeCell ref="G36:J36"/>
    <mergeCell ref="B39:F39"/>
    <mergeCell ref="G39:J39"/>
    <mergeCell ref="A40:F40"/>
    <mergeCell ref="G40:J40"/>
    <mergeCell ref="B41:F41"/>
    <mergeCell ref="G41:J41"/>
    <mergeCell ref="A42:F42"/>
    <mergeCell ref="G42:J42"/>
    <mergeCell ref="B37:F37"/>
    <mergeCell ref="G37:J37"/>
    <mergeCell ref="A45:J45"/>
    <mergeCell ref="A44:J44"/>
    <mergeCell ref="B52:F52"/>
    <mergeCell ref="G52:H52"/>
    <mergeCell ref="I52:J52"/>
    <mergeCell ref="A48:J48"/>
    <mergeCell ref="A49:J49"/>
    <mergeCell ref="B50:F50"/>
    <mergeCell ref="G50:H50"/>
    <mergeCell ref="I50:J50"/>
    <mergeCell ref="A51:J51"/>
    <mergeCell ref="G55:H55"/>
    <mergeCell ref="I55:J55"/>
    <mergeCell ref="A53:J53"/>
    <mergeCell ref="A54:F54"/>
    <mergeCell ref="G54:J54"/>
    <mergeCell ref="B55:F55"/>
    <mergeCell ref="B56:F56"/>
    <mergeCell ref="G56:H56"/>
    <mergeCell ref="I56:J56"/>
    <mergeCell ref="B57:F57"/>
    <mergeCell ref="G57:H57"/>
    <mergeCell ref="I57:J57"/>
    <mergeCell ref="B58:F58"/>
    <mergeCell ref="G58:H58"/>
    <mergeCell ref="A60:J60"/>
    <mergeCell ref="A62:J62"/>
    <mergeCell ref="B68:F68"/>
    <mergeCell ref="G68:H68"/>
    <mergeCell ref="I68:J68"/>
    <mergeCell ref="I58:J58"/>
    <mergeCell ref="A59:F59"/>
    <mergeCell ref="G59:H59"/>
    <mergeCell ref="I59:J59"/>
    <mergeCell ref="A61:J61"/>
    <mergeCell ref="A63:J63"/>
    <mergeCell ref="A64:J64"/>
    <mergeCell ref="A65:F65"/>
    <mergeCell ref="G65:J65"/>
    <mergeCell ref="B69:F69"/>
    <mergeCell ref="G69:H69"/>
    <mergeCell ref="I69:J69"/>
    <mergeCell ref="B67:F67"/>
    <mergeCell ref="G67:H67"/>
    <mergeCell ref="I67:J67"/>
    <mergeCell ref="A66:J66"/>
    <mergeCell ref="G72:H72"/>
    <mergeCell ref="I72:J72"/>
    <mergeCell ref="B70:F70"/>
    <mergeCell ref="G70:H70"/>
    <mergeCell ref="I70:J70"/>
    <mergeCell ref="B71:F71"/>
    <mergeCell ref="G71:H71"/>
    <mergeCell ref="I71:J71"/>
    <mergeCell ref="B72:F72"/>
    <mergeCell ref="B73:F73"/>
    <mergeCell ref="G73:H73"/>
    <mergeCell ref="I73:J73"/>
    <mergeCell ref="B74:F74"/>
    <mergeCell ref="G74:H74"/>
    <mergeCell ref="I74:J74"/>
    <mergeCell ref="B75:F75"/>
    <mergeCell ref="G75:H75"/>
    <mergeCell ref="I75:J75"/>
    <mergeCell ref="A82:J82"/>
    <mergeCell ref="A83:J83"/>
    <mergeCell ref="A85:J85"/>
    <mergeCell ref="A77:J77"/>
    <mergeCell ref="A78:J78"/>
    <mergeCell ref="A79:J79"/>
    <mergeCell ref="A80:J80"/>
    <mergeCell ref="A81:J81"/>
    <mergeCell ref="A76:F76"/>
    <mergeCell ref="G76:H76"/>
    <mergeCell ref="I76:J76"/>
    <mergeCell ref="A84:J84"/>
    <mergeCell ref="A86:J86"/>
    <mergeCell ref="B89:F89"/>
    <mergeCell ref="B90:F90"/>
    <mergeCell ref="G90:J90"/>
    <mergeCell ref="B91:F91"/>
    <mergeCell ref="G91:J91"/>
    <mergeCell ref="A88:J88"/>
    <mergeCell ref="G89:H89"/>
    <mergeCell ref="I89:J89"/>
    <mergeCell ref="G95:J95"/>
    <mergeCell ref="B92:F92"/>
    <mergeCell ref="G92:J92"/>
    <mergeCell ref="B93:F93"/>
    <mergeCell ref="G93:J93"/>
    <mergeCell ref="B94:F94"/>
    <mergeCell ref="G94:J94"/>
    <mergeCell ref="B95:F95"/>
    <mergeCell ref="B96:F96"/>
    <mergeCell ref="G96:J96"/>
    <mergeCell ref="B97:F97"/>
    <mergeCell ref="G97:J97"/>
    <mergeCell ref="B98:F98"/>
    <mergeCell ref="G98:J98"/>
    <mergeCell ref="A99:F99"/>
    <mergeCell ref="G99:J99"/>
    <mergeCell ref="A100:J100"/>
    <mergeCell ref="A102:J102"/>
    <mergeCell ref="A103:J103"/>
    <mergeCell ref="G107:J107"/>
    <mergeCell ref="B108:F108"/>
    <mergeCell ref="B109:F109"/>
    <mergeCell ref="B106:F106"/>
    <mergeCell ref="A105:J105"/>
    <mergeCell ref="G106:H106"/>
    <mergeCell ref="I106:J106"/>
    <mergeCell ref="B107:F107"/>
    <mergeCell ref="G108:J108"/>
    <mergeCell ref="G109:J109"/>
    <mergeCell ref="A111:F111"/>
    <mergeCell ref="G111:J111"/>
    <mergeCell ref="B113:F113"/>
    <mergeCell ref="G113:H113"/>
    <mergeCell ref="I113:J113"/>
    <mergeCell ref="B110:F110"/>
    <mergeCell ref="G110:J110"/>
    <mergeCell ref="B112:F112"/>
    <mergeCell ref="G112:H112"/>
    <mergeCell ref="I112:J112"/>
    <mergeCell ref="A114:J114"/>
    <mergeCell ref="A115:F115"/>
    <mergeCell ref="G115:J115"/>
    <mergeCell ref="B118:F118"/>
    <mergeCell ref="G118:H118"/>
    <mergeCell ref="I118:J118"/>
    <mergeCell ref="B119:F119"/>
    <mergeCell ref="G119:H119"/>
    <mergeCell ref="I119:J119"/>
    <mergeCell ref="B117:F117"/>
    <mergeCell ref="G117:H117"/>
    <mergeCell ref="I117:J117"/>
    <mergeCell ref="A116:F116"/>
    <mergeCell ref="G116:J116"/>
    <mergeCell ref="G120:H120"/>
    <mergeCell ref="I120:J120"/>
    <mergeCell ref="B120:F120"/>
    <mergeCell ref="B121:F121"/>
    <mergeCell ref="G121:H121"/>
    <mergeCell ref="I121:J121"/>
    <mergeCell ref="B122:F122"/>
    <mergeCell ref="G122:H122"/>
    <mergeCell ref="I122:J122"/>
    <mergeCell ref="B123:F123"/>
    <mergeCell ref="G123:H123"/>
    <mergeCell ref="I123:J123"/>
    <mergeCell ref="A124:F124"/>
    <mergeCell ref="G124:H124"/>
    <mergeCell ref="B136:F136"/>
    <mergeCell ref="G136:H136"/>
    <mergeCell ref="I136:J136"/>
    <mergeCell ref="A130:J130"/>
    <mergeCell ref="A131:J131"/>
    <mergeCell ref="A133:J133"/>
    <mergeCell ref="I124:J124"/>
    <mergeCell ref="A132:J132"/>
    <mergeCell ref="A134:J134"/>
    <mergeCell ref="A135:J135"/>
    <mergeCell ref="G143:H143"/>
    <mergeCell ref="I143:J143"/>
    <mergeCell ref="A152:J152"/>
    <mergeCell ref="A153:J153"/>
    <mergeCell ref="B146:F146"/>
    <mergeCell ref="G146:H146"/>
    <mergeCell ref="I146:J146"/>
    <mergeCell ref="A147:F147"/>
    <mergeCell ref="G147:H147"/>
    <mergeCell ref="I147:J147"/>
    <mergeCell ref="B148:F148"/>
    <mergeCell ref="G148:H148"/>
    <mergeCell ref="I148:J148"/>
    <mergeCell ref="A149:F149"/>
    <mergeCell ref="G149:H149"/>
    <mergeCell ref="I149:J149"/>
    <mergeCell ref="B150:F150"/>
    <mergeCell ref="G150:H150"/>
    <mergeCell ref="I150:J150"/>
    <mergeCell ref="A151:F151"/>
    <mergeCell ref="G151:H151"/>
    <mergeCell ref="I151:J151"/>
    <mergeCell ref="A160:J160"/>
    <mergeCell ref="B163:F163"/>
    <mergeCell ref="A154:J154"/>
    <mergeCell ref="A155:J155"/>
    <mergeCell ref="A156:J156"/>
    <mergeCell ref="A157:J157"/>
    <mergeCell ref="A159:J159"/>
    <mergeCell ref="A161:J161"/>
    <mergeCell ref="A162:J162"/>
    <mergeCell ref="G163:H163"/>
    <mergeCell ref="I163:J163"/>
    <mergeCell ref="A158:J158"/>
    <mergeCell ref="G168:J168"/>
    <mergeCell ref="B170:F170"/>
    <mergeCell ref="B166:F166"/>
    <mergeCell ref="A164:J164"/>
    <mergeCell ref="A165:F165"/>
    <mergeCell ref="G165:J165"/>
    <mergeCell ref="G166:J166"/>
    <mergeCell ref="B167:F167"/>
    <mergeCell ref="G167:J167"/>
    <mergeCell ref="A168:F168"/>
    <mergeCell ref="A169:J169"/>
    <mergeCell ref="G170:H170"/>
    <mergeCell ref="I170:J170"/>
    <mergeCell ref="B174:F174"/>
    <mergeCell ref="G172:J172"/>
    <mergeCell ref="B173:F173"/>
    <mergeCell ref="A171:J171"/>
    <mergeCell ref="B172:F172"/>
    <mergeCell ref="G173:J173"/>
    <mergeCell ref="G174:J174"/>
    <mergeCell ref="B175:F175"/>
    <mergeCell ref="G175:J175"/>
    <mergeCell ref="A176:F176"/>
    <mergeCell ref="G176:J176"/>
    <mergeCell ref="B180:F180"/>
    <mergeCell ref="G181:J181"/>
    <mergeCell ref="B183:F183"/>
    <mergeCell ref="B177:F177"/>
    <mergeCell ref="B178:F178"/>
    <mergeCell ref="G177:H177"/>
    <mergeCell ref="I177:J177"/>
    <mergeCell ref="G178:H178"/>
    <mergeCell ref="I178:J178"/>
    <mergeCell ref="A179:J179"/>
    <mergeCell ref="G180:H180"/>
    <mergeCell ref="I180:J180"/>
    <mergeCell ref="B181:F181"/>
    <mergeCell ref="B182:F182"/>
    <mergeCell ref="G182:J182"/>
    <mergeCell ref="G183:J183"/>
    <mergeCell ref="B191:F191"/>
    <mergeCell ref="G191:H191"/>
    <mergeCell ref="I191:J191"/>
    <mergeCell ref="B192:F192"/>
    <mergeCell ref="G192:H192"/>
    <mergeCell ref="I192:J192"/>
    <mergeCell ref="A189:F189"/>
    <mergeCell ref="G189:J189"/>
    <mergeCell ref="A190:F190"/>
    <mergeCell ref="G190:J190"/>
    <mergeCell ref="G198:H198"/>
    <mergeCell ref="I198:J198"/>
    <mergeCell ref="B193:F193"/>
    <mergeCell ref="G193:H193"/>
    <mergeCell ref="I193:J193"/>
    <mergeCell ref="G194:H194"/>
    <mergeCell ref="I194:J194"/>
    <mergeCell ref="B194:F194"/>
    <mergeCell ref="B195:F195"/>
    <mergeCell ref="G195:H195"/>
    <mergeCell ref="I195:J195"/>
    <mergeCell ref="B196:F196"/>
    <mergeCell ref="G196:H196"/>
    <mergeCell ref="I196:J196"/>
    <mergeCell ref="B197:F197"/>
    <mergeCell ref="G197:H197"/>
    <mergeCell ref="I197:J197"/>
    <mergeCell ref="A198:F198"/>
    <mergeCell ref="B207:F207"/>
    <mergeCell ref="G207:J207"/>
    <mergeCell ref="B208:F208"/>
    <mergeCell ref="G208:J208"/>
    <mergeCell ref="G209:J209"/>
    <mergeCell ref="B204:F204"/>
    <mergeCell ref="B206:F206"/>
    <mergeCell ref="A199:J199"/>
    <mergeCell ref="A200:J200"/>
    <mergeCell ref="A202:J202"/>
    <mergeCell ref="G204:H204"/>
    <mergeCell ref="I204:J204"/>
    <mergeCell ref="A205:J205"/>
    <mergeCell ref="G206:H206"/>
    <mergeCell ref="I206:J206"/>
    <mergeCell ref="A201:J201"/>
    <mergeCell ref="A203:J20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E1704F-7407-4784-B162-4A481E6279B4}">
  <sheetPr>
    <tabColor theme="3" tint="0.59999389629810485"/>
  </sheetPr>
  <dimension ref="A1:J214"/>
  <sheetViews>
    <sheetView topLeftCell="A184" zoomScaleNormal="100" workbookViewId="0">
      <selection activeCell="G191" sqref="G191:H193"/>
    </sheetView>
  </sheetViews>
  <sheetFormatPr defaultRowHeight="14.5" x14ac:dyDescent="0.35"/>
  <cols>
    <col min="2" max="2" width="13.26953125" customWidth="1"/>
    <col min="3" max="3" width="13.36328125" customWidth="1"/>
    <col min="4" max="4" width="12.6328125" customWidth="1"/>
    <col min="5" max="5" width="13.36328125" customWidth="1"/>
    <col min="6" max="6" width="12.90625" customWidth="1"/>
    <col min="8" max="8" width="11.54296875" bestFit="1" customWidth="1"/>
    <col min="9" max="9" width="13" bestFit="1" customWidth="1"/>
    <col min="10" max="10" width="9.90625" bestFit="1" customWidth="1"/>
  </cols>
  <sheetData>
    <row r="1" spans="1:10" x14ac:dyDescent="0.35">
      <c r="A1" s="119" t="s">
        <v>0</v>
      </c>
      <c r="B1" s="119"/>
      <c r="C1" s="119"/>
      <c r="D1" s="119"/>
      <c r="E1" s="119"/>
      <c r="F1" s="119"/>
      <c r="G1" s="119"/>
      <c r="H1" s="119"/>
      <c r="I1" s="119"/>
      <c r="J1" s="119"/>
    </row>
    <row r="2" spans="1:10" x14ac:dyDescent="0.35">
      <c r="A2" s="119" t="s">
        <v>1</v>
      </c>
      <c r="B2" s="119"/>
      <c r="C2" s="119"/>
      <c r="D2" s="119"/>
      <c r="E2" s="119"/>
      <c r="F2" s="119"/>
      <c r="G2" s="119"/>
      <c r="H2" s="119"/>
      <c r="I2" s="119"/>
      <c r="J2" s="119"/>
    </row>
    <row r="3" spans="1:10" x14ac:dyDescent="0.35">
      <c r="A3" s="23"/>
      <c r="B3" s="132"/>
      <c r="C3" s="132"/>
      <c r="D3" s="132"/>
      <c r="E3" s="132"/>
      <c r="F3" s="132"/>
      <c r="G3" s="132"/>
      <c r="H3" s="132"/>
      <c r="I3" s="132"/>
      <c r="J3" s="132"/>
    </row>
    <row r="4" spans="1:10" x14ac:dyDescent="0.35">
      <c r="A4" s="133" t="s">
        <v>164</v>
      </c>
      <c r="B4" s="133"/>
      <c r="C4" s="133"/>
      <c r="D4" s="133"/>
      <c r="E4" s="133"/>
      <c r="F4" s="133"/>
      <c r="G4" s="133"/>
      <c r="H4" s="133"/>
      <c r="I4" s="133"/>
      <c r="J4" s="133"/>
    </row>
    <row r="5" spans="1:10" x14ac:dyDescent="0.35">
      <c r="A5" s="134" t="s">
        <v>2</v>
      </c>
      <c r="B5" s="134"/>
      <c r="C5" s="134"/>
      <c r="D5" s="135" t="s">
        <v>469</v>
      </c>
      <c r="E5" s="135"/>
      <c r="F5" s="135"/>
      <c r="G5" s="135"/>
      <c r="H5" s="135"/>
      <c r="I5" s="135"/>
      <c r="J5" s="135"/>
    </row>
    <row r="6" spans="1:10" x14ac:dyDescent="0.35">
      <c r="A6" s="134" t="s">
        <v>3</v>
      </c>
      <c r="B6" s="134"/>
      <c r="C6" s="134"/>
      <c r="D6" s="135" t="s">
        <v>4</v>
      </c>
      <c r="E6" s="135"/>
      <c r="F6" s="135"/>
      <c r="G6" s="135"/>
      <c r="H6" s="135"/>
      <c r="I6" s="135"/>
      <c r="J6" s="135"/>
    </row>
    <row r="7" spans="1:10" x14ac:dyDescent="0.35">
      <c r="A7" s="136"/>
      <c r="B7" s="136"/>
      <c r="C7" s="136"/>
      <c r="D7" s="136"/>
      <c r="E7" s="136"/>
      <c r="F7" s="136"/>
      <c r="G7" s="136"/>
      <c r="H7" s="136"/>
      <c r="I7" s="136"/>
      <c r="J7" s="136"/>
    </row>
    <row r="8" spans="1:10" x14ac:dyDescent="0.35">
      <c r="A8" s="119" t="s">
        <v>5</v>
      </c>
      <c r="B8" s="119"/>
      <c r="C8" s="119"/>
      <c r="D8" s="119"/>
      <c r="E8" s="119"/>
      <c r="F8" s="119"/>
      <c r="G8" s="119"/>
      <c r="H8" s="119"/>
      <c r="I8" s="119"/>
      <c r="J8" s="119"/>
    </row>
    <row r="9" spans="1:10" x14ac:dyDescent="0.35">
      <c r="A9" s="128"/>
      <c r="B9" s="128"/>
      <c r="C9" s="128"/>
      <c r="D9" s="128"/>
      <c r="E9" s="128"/>
      <c r="F9" s="128"/>
      <c r="G9" s="128"/>
      <c r="H9" s="128"/>
      <c r="I9" s="128"/>
      <c r="J9" s="128"/>
    </row>
    <row r="10" spans="1:10" x14ac:dyDescent="0.35">
      <c r="A10" s="22" t="s">
        <v>6</v>
      </c>
      <c r="B10" s="129" t="s">
        <v>7</v>
      </c>
      <c r="C10" s="129"/>
      <c r="D10" s="129"/>
      <c r="E10" s="129"/>
      <c r="F10" s="129"/>
      <c r="G10" s="103"/>
      <c r="H10" s="103"/>
      <c r="I10" s="103"/>
      <c r="J10" s="103"/>
    </row>
    <row r="11" spans="1:10" ht="14.5" customHeight="1" x14ac:dyDescent="0.35">
      <c r="A11" s="22" t="s">
        <v>8</v>
      </c>
      <c r="B11" s="129" t="s">
        <v>9</v>
      </c>
      <c r="C11" s="129"/>
      <c r="D11" s="129"/>
      <c r="E11" s="129"/>
      <c r="F11" s="129"/>
      <c r="G11" s="103" t="s">
        <v>199</v>
      </c>
      <c r="H11" s="103"/>
      <c r="I11" s="103"/>
      <c r="J11" s="103"/>
    </row>
    <row r="12" spans="1:10" ht="14.5" customHeight="1" x14ac:dyDescent="0.35">
      <c r="A12" s="22" t="s">
        <v>11</v>
      </c>
      <c r="B12" s="129" t="s">
        <v>12</v>
      </c>
      <c r="C12" s="129"/>
      <c r="D12" s="129"/>
      <c r="E12" s="129"/>
      <c r="F12" s="129"/>
      <c r="G12" s="103"/>
      <c r="H12" s="103"/>
      <c r="I12" s="103"/>
      <c r="J12" s="103"/>
    </row>
    <row r="13" spans="1:10" ht="14.5" customHeight="1" x14ac:dyDescent="0.35">
      <c r="A13" s="22" t="s">
        <v>13</v>
      </c>
      <c r="B13" s="129" t="s">
        <v>14</v>
      </c>
      <c r="C13" s="129"/>
      <c r="D13" s="129"/>
      <c r="E13" s="129"/>
      <c r="F13" s="129"/>
      <c r="G13" s="103" t="s">
        <v>15</v>
      </c>
      <c r="H13" s="103"/>
      <c r="I13" s="103"/>
      <c r="J13" s="103"/>
    </row>
    <row r="14" spans="1:10" x14ac:dyDescent="0.35">
      <c r="A14" s="128"/>
      <c r="B14" s="128"/>
      <c r="C14" s="128"/>
      <c r="D14" s="128"/>
      <c r="E14" s="128"/>
      <c r="F14" s="128"/>
      <c r="G14" s="128"/>
      <c r="H14" s="128"/>
      <c r="I14" s="128"/>
      <c r="J14" s="128"/>
    </row>
    <row r="15" spans="1:10" x14ac:dyDescent="0.35">
      <c r="A15" s="119" t="s">
        <v>16</v>
      </c>
      <c r="B15" s="119"/>
      <c r="C15" s="119"/>
      <c r="D15" s="119"/>
      <c r="E15" s="119"/>
      <c r="F15" s="119"/>
      <c r="G15" s="119"/>
      <c r="H15" s="119"/>
      <c r="I15" s="119"/>
      <c r="J15" s="119"/>
    </row>
    <row r="16" spans="1:10" x14ac:dyDescent="0.35">
      <c r="A16" s="128"/>
      <c r="B16" s="128"/>
      <c r="C16" s="128"/>
      <c r="D16" s="128"/>
      <c r="E16" s="128"/>
      <c r="F16" s="128"/>
      <c r="G16" s="128"/>
      <c r="H16" s="128"/>
      <c r="I16" s="128"/>
      <c r="J16" s="128"/>
    </row>
    <row r="17" spans="1:10" x14ac:dyDescent="0.35">
      <c r="A17" s="130" t="s">
        <v>17</v>
      </c>
      <c r="B17" s="130"/>
      <c r="C17" s="130"/>
      <c r="D17" s="103" t="s">
        <v>18</v>
      </c>
      <c r="E17" s="103"/>
      <c r="F17" s="103" t="s">
        <v>19</v>
      </c>
      <c r="G17" s="103"/>
      <c r="H17" s="103"/>
      <c r="I17" s="103"/>
      <c r="J17" s="103"/>
    </row>
    <row r="18" spans="1:10" ht="27.5" customHeight="1" x14ac:dyDescent="0.35">
      <c r="A18" s="101" t="s">
        <v>191</v>
      </c>
      <c r="B18" s="101"/>
      <c r="C18" s="101"/>
      <c r="D18" s="103" t="s">
        <v>20</v>
      </c>
      <c r="E18" s="103"/>
      <c r="F18" s="103">
        <v>1</v>
      </c>
      <c r="G18" s="103"/>
      <c r="H18" s="103"/>
      <c r="I18" s="103"/>
      <c r="J18" s="103"/>
    </row>
    <row r="19" spans="1:10" x14ac:dyDescent="0.35">
      <c r="A19" s="128"/>
      <c r="B19" s="128"/>
      <c r="C19" s="128"/>
      <c r="D19" s="128"/>
      <c r="E19" s="128"/>
      <c r="F19" s="128"/>
      <c r="G19" s="128"/>
      <c r="H19" s="128"/>
      <c r="I19" s="128"/>
      <c r="J19" s="128"/>
    </row>
    <row r="20" spans="1:10" x14ac:dyDescent="0.35">
      <c r="A20" s="119" t="s">
        <v>21</v>
      </c>
      <c r="B20" s="119"/>
      <c r="C20" s="119"/>
      <c r="D20" s="119"/>
      <c r="E20" s="119"/>
      <c r="F20" s="119"/>
      <c r="G20" s="119"/>
      <c r="H20" s="119"/>
      <c r="I20" s="119"/>
      <c r="J20" s="119"/>
    </row>
    <row r="21" spans="1:10" x14ac:dyDescent="0.35">
      <c r="A21" s="23"/>
      <c r="B21" s="139"/>
      <c r="C21" s="139"/>
      <c r="D21" s="139"/>
      <c r="E21" s="139"/>
      <c r="F21" s="139"/>
      <c r="G21" s="139"/>
      <c r="H21" s="139"/>
      <c r="I21" s="139"/>
      <c r="J21" s="139"/>
    </row>
    <row r="22" spans="1:10" ht="27.5" customHeight="1" x14ac:dyDescent="0.35">
      <c r="A22" s="18" t="s">
        <v>22</v>
      </c>
      <c r="B22" s="137" t="s">
        <v>23</v>
      </c>
      <c r="C22" s="137"/>
      <c r="D22" s="137"/>
      <c r="E22" s="137"/>
      <c r="F22" s="137"/>
      <c r="G22" s="103" t="s">
        <v>191</v>
      </c>
      <c r="H22" s="103"/>
      <c r="I22" s="103"/>
      <c r="J22" s="103"/>
    </row>
    <row r="23" spans="1:10" x14ac:dyDescent="0.35">
      <c r="A23" s="18" t="s">
        <v>193</v>
      </c>
      <c r="B23" s="137" t="s">
        <v>24</v>
      </c>
      <c r="C23" s="137"/>
      <c r="D23" s="137"/>
      <c r="E23" s="137"/>
      <c r="F23" s="137"/>
      <c r="G23" s="130" t="s">
        <v>162</v>
      </c>
      <c r="H23" s="130"/>
      <c r="I23" s="130"/>
      <c r="J23" s="130"/>
    </row>
    <row r="24" spans="1:10" x14ac:dyDescent="0.35">
      <c r="A24" s="18" t="s">
        <v>194</v>
      </c>
      <c r="B24" s="137" t="s">
        <v>25</v>
      </c>
      <c r="C24" s="137"/>
      <c r="D24" s="137"/>
      <c r="E24" s="137"/>
      <c r="F24" s="137"/>
      <c r="G24" s="138"/>
      <c r="H24" s="138"/>
      <c r="I24" s="138"/>
      <c r="J24" s="138"/>
    </row>
    <row r="25" spans="1:10" x14ac:dyDescent="0.35">
      <c r="A25" s="18" t="s">
        <v>195</v>
      </c>
      <c r="B25" s="137" t="s">
        <v>26</v>
      </c>
      <c r="C25" s="137"/>
      <c r="D25" s="137"/>
      <c r="E25" s="137"/>
      <c r="F25" s="137"/>
      <c r="G25" s="130" t="s">
        <v>163</v>
      </c>
      <c r="H25" s="130"/>
      <c r="I25" s="130"/>
      <c r="J25" s="130"/>
    </row>
    <row r="26" spans="1:10" x14ac:dyDescent="0.35">
      <c r="A26" s="18" t="s">
        <v>196</v>
      </c>
      <c r="B26" s="137" t="s">
        <v>27</v>
      </c>
      <c r="C26" s="137"/>
      <c r="D26" s="137"/>
      <c r="E26" s="137"/>
      <c r="F26" s="137"/>
      <c r="G26" s="140">
        <v>44927</v>
      </c>
      <c r="H26" s="140"/>
      <c r="I26" s="140"/>
      <c r="J26" s="140"/>
    </row>
    <row r="27" spans="1:10" x14ac:dyDescent="0.35">
      <c r="A27" s="141" t="s">
        <v>28</v>
      </c>
      <c r="B27" s="141"/>
      <c r="C27" s="141"/>
      <c r="D27" s="141"/>
      <c r="E27" s="141"/>
      <c r="F27" s="141"/>
      <c r="G27" s="141"/>
      <c r="H27" s="141"/>
      <c r="I27" s="141"/>
      <c r="J27" s="141"/>
    </row>
    <row r="28" spans="1:10" x14ac:dyDescent="0.35">
      <c r="A28" s="131" t="s">
        <v>29</v>
      </c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10" x14ac:dyDescent="0.35">
      <c r="A29" s="131" t="s">
        <v>490</v>
      </c>
      <c r="B29" s="131"/>
      <c r="C29" s="131"/>
      <c r="D29" s="131"/>
      <c r="E29" s="131"/>
      <c r="F29" s="131"/>
      <c r="G29" s="131"/>
      <c r="H29" s="131"/>
      <c r="I29" s="131"/>
      <c r="J29" s="131"/>
    </row>
    <row r="30" spans="1:10" x14ac:dyDescent="0.35">
      <c r="A30" s="23"/>
      <c r="B30" s="132"/>
      <c r="C30" s="132"/>
      <c r="D30" s="132"/>
      <c r="E30" s="132"/>
      <c r="F30" s="132"/>
      <c r="G30" s="132"/>
      <c r="H30" s="132"/>
      <c r="I30" s="132"/>
      <c r="J30" s="132"/>
    </row>
    <row r="31" spans="1:10" x14ac:dyDescent="0.35">
      <c r="A31" s="119" t="s">
        <v>30</v>
      </c>
      <c r="B31" s="119"/>
      <c r="C31" s="119"/>
      <c r="D31" s="119"/>
      <c r="E31" s="119"/>
      <c r="F31" s="119"/>
      <c r="G31" s="119"/>
      <c r="H31" s="119"/>
      <c r="I31" s="119"/>
      <c r="J31" s="119"/>
    </row>
    <row r="32" spans="1:10" x14ac:dyDescent="0.35">
      <c r="A32" s="43"/>
      <c r="B32" s="139"/>
      <c r="C32" s="139"/>
      <c r="D32" s="139"/>
      <c r="E32" s="139"/>
      <c r="F32" s="139"/>
      <c r="G32" s="139"/>
      <c r="H32" s="139"/>
      <c r="I32" s="139"/>
      <c r="J32" s="139"/>
    </row>
    <row r="33" spans="1:10" ht="14.5" customHeight="1" x14ac:dyDescent="0.35">
      <c r="A33" s="39">
        <v>1</v>
      </c>
      <c r="B33" s="103" t="s">
        <v>31</v>
      </c>
      <c r="C33" s="103"/>
      <c r="D33" s="103"/>
      <c r="E33" s="103"/>
      <c r="F33" s="103"/>
      <c r="G33" s="130" t="s">
        <v>32</v>
      </c>
      <c r="H33" s="130"/>
      <c r="I33" s="130"/>
      <c r="J33" s="130"/>
    </row>
    <row r="34" spans="1:10" x14ac:dyDescent="0.35">
      <c r="A34" s="37" t="s">
        <v>6</v>
      </c>
      <c r="B34" s="137" t="s">
        <v>33</v>
      </c>
      <c r="C34" s="137"/>
      <c r="D34" s="137"/>
      <c r="E34" s="137"/>
      <c r="F34" s="137"/>
      <c r="G34" s="100">
        <f>G24</f>
        <v>0</v>
      </c>
      <c r="H34" s="100"/>
      <c r="I34" s="100"/>
      <c r="J34" s="100"/>
    </row>
    <row r="35" spans="1:10" ht="14.5" customHeight="1" x14ac:dyDescent="0.35">
      <c r="A35" s="37" t="s">
        <v>8</v>
      </c>
      <c r="B35" s="137" t="s">
        <v>34</v>
      </c>
      <c r="C35" s="137"/>
      <c r="D35" s="137"/>
      <c r="E35" s="137"/>
      <c r="F35" s="137"/>
      <c r="G35" s="100">
        <f>G34*30%</f>
        <v>0</v>
      </c>
      <c r="H35" s="100"/>
      <c r="I35" s="100"/>
      <c r="J35" s="100"/>
    </row>
    <row r="36" spans="1:10" ht="14.5" customHeight="1" x14ac:dyDescent="0.35">
      <c r="A36" s="37" t="s">
        <v>11</v>
      </c>
      <c r="B36" s="142" t="s">
        <v>35</v>
      </c>
      <c r="C36" s="143"/>
      <c r="D36" s="143"/>
      <c r="E36" s="143"/>
      <c r="F36" s="144"/>
      <c r="G36" s="145">
        <v>0</v>
      </c>
      <c r="H36" s="146"/>
      <c r="I36" s="146"/>
      <c r="J36" s="147"/>
    </row>
    <row r="37" spans="1:10" ht="14.5" customHeight="1" x14ac:dyDescent="0.35">
      <c r="A37" s="37" t="s">
        <v>13</v>
      </c>
      <c r="B37" s="148" t="s">
        <v>36</v>
      </c>
      <c r="C37" s="148"/>
      <c r="D37" s="148"/>
      <c r="E37" s="148"/>
      <c r="F37" s="148"/>
      <c r="G37" s="100">
        <v>0</v>
      </c>
      <c r="H37" s="100"/>
      <c r="I37" s="100"/>
      <c r="J37" s="100"/>
    </row>
    <row r="38" spans="1:10" x14ac:dyDescent="0.35">
      <c r="A38" s="103" t="s">
        <v>216</v>
      </c>
      <c r="B38" s="103"/>
      <c r="C38" s="103"/>
      <c r="D38" s="103"/>
      <c r="E38" s="103"/>
      <c r="F38" s="103"/>
      <c r="G38" s="102">
        <f>SUM(G34:J37)</f>
        <v>0</v>
      </c>
      <c r="H38" s="102"/>
      <c r="I38" s="102"/>
      <c r="J38" s="102"/>
    </row>
    <row r="39" spans="1:10" x14ac:dyDescent="0.35">
      <c r="A39" s="37" t="s">
        <v>58</v>
      </c>
      <c r="B39" s="142" t="s">
        <v>221</v>
      </c>
      <c r="C39" s="143"/>
      <c r="D39" s="143"/>
      <c r="E39" s="143"/>
      <c r="F39" s="144"/>
      <c r="G39" s="145">
        <f>(G34+G35)/180*15*1.6</f>
        <v>0</v>
      </c>
      <c r="H39" s="146"/>
      <c r="I39" s="146"/>
      <c r="J39" s="147"/>
    </row>
    <row r="40" spans="1:10" ht="14.5" customHeight="1" x14ac:dyDescent="0.35">
      <c r="A40" s="243" t="s">
        <v>37</v>
      </c>
      <c r="B40" s="244"/>
      <c r="C40" s="244"/>
      <c r="D40" s="244"/>
      <c r="E40" s="244"/>
      <c r="F40" s="245"/>
      <c r="G40" s="246">
        <f>G38+G39</f>
        <v>0</v>
      </c>
      <c r="H40" s="247"/>
      <c r="I40" s="247"/>
      <c r="J40" s="248"/>
    </row>
    <row r="41" spans="1:10" ht="14.5" customHeight="1" x14ac:dyDescent="0.35">
      <c r="A41" s="152" t="s">
        <v>38</v>
      </c>
      <c r="B41" s="152"/>
      <c r="C41" s="152"/>
      <c r="D41" s="152"/>
      <c r="E41" s="152"/>
      <c r="F41" s="152"/>
      <c r="G41" s="152"/>
      <c r="H41" s="152"/>
      <c r="I41" s="152"/>
      <c r="J41" s="152"/>
    </row>
    <row r="42" spans="1:10" ht="14.5" customHeight="1" x14ac:dyDescent="0.35">
      <c r="A42" s="153" t="s">
        <v>477</v>
      </c>
      <c r="B42" s="153"/>
      <c r="C42" s="153"/>
      <c r="D42" s="153"/>
      <c r="E42" s="153"/>
      <c r="F42" s="153"/>
      <c r="G42" s="153"/>
      <c r="H42" s="153"/>
      <c r="I42" s="153"/>
      <c r="J42" s="153"/>
    </row>
    <row r="43" spans="1:10" ht="14.5" customHeight="1" x14ac:dyDescent="0.35">
      <c r="A43" s="153" t="s">
        <v>39</v>
      </c>
      <c r="B43" s="153"/>
      <c r="C43" s="153"/>
      <c r="D43" s="153"/>
      <c r="E43" s="153"/>
      <c r="F43" s="153"/>
      <c r="G43" s="153"/>
      <c r="H43" s="153"/>
      <c r="I43" s="153"/>
      <c r="J43" s="153"/>
    </row>
    <row r="44" spans="1:10" ht="29" customHeight="1" x14ac:dyDescent="0.35">
      <c r="A44" s="249" t="s">
        <v>491</v>
      </c>
      <c r="B44" s="249"/>
      <c r="C44" s="249"/>
      <c r="D44" s="249"/>
      <c r="E44" s="249"/>
      <c r="F44" s="249"/>
      <c r="G44" s="249"/>
      <c r="H44" s="249"/>
      <c r="I44" s="249"/>
      <c r="J44" s="249"/>
    </row>
    <row r="45" spans="1:10" ht="29" customHeight="1" x14ac:dyDescent="0.35">
      <c r="A45" s="154" t="s">
        <v>500</v>
      </c>
      <c r="B45" s="154"/>
      <c r="C45" s="154"/>
      <c r="D45" s="154"/>
      <c r="E45" s="154"/>
      <c r="F45" s="154"/>
      <c r="G45" s="154"/>
      <c r="H45" s="154"/>
      <c r="I45" s="154"/>
      <c r="J45" s="154"/>
    </row>
    <row r="46" spans="1:10" x14ac:dyDescent="0.35">
      <c r="A46" s="43"/>
      <c r="B46" s="132"/>
      <c r="C46" s="132"/>
      <c r="D46" s="132"/>
      <c r="E46" s="132"/>
      <c r="F46" s="132"/>
      <c r="G46" s="132"/>
      <c r="H46" s="132"/>
      <c r="I46" s="132"/>
      <c r="J46" s="132"/>
    </row>
    <row r="47" spans="1:10" x14ac:dyDescent="0.35">
      <c r="A47" s="119" t="s">
        <v>40</v>
      </c>
      <c r="B47" s="119"/>
      <c r="C47" s="119"/>
      <c r="D47" s="119"/>
      <c r="E47" s="119"/>
      <c r="F47" s="119"/>
      <c r="G47" s="119"/>
      <c r="H47" s="119"/>
      <c r="I47" s="119"/>
      <c r="J47" s="119"/>
    </row>
    <row r="48" spans="1:10" ht="14.5" customHeight="1" x14ac:dyDescent="0.35">
      <c r="A48" s="43"/>
      <c r="B48" s="132"/>
      <c r="C48" s="132"/>
      <c r="D48" s="132"/>
      <c r="E48" s="132"/>
      <c r="F48" s="132"/>
      <c r="G48" s="132"/>
      <c r="H48" s="132"/>
      <c r="I48" s="132"/>
      <c r="J48" s="132"/>
    </row>
    <row r="49" spans="1:10" ht="14.5" customHeight="1" x14ac:dyDescent="0.35">
      <c r="A49" s="149" t="s">
        <v>41</v>
      </c>
      <c r="B49" s="149"/>
      <c r="C49" s="149"/>
      <c r="D49" s="149"/>
      <c r="E49" s="149"/>
      <c r="F49" s="149"/>
      <c r="G49" s="149"/>
      <c r="H49" s="149"/>
      <c r="I49" s="149"/>
      <c r="J49" s="149"/>
    </row>
    <row r="50" spans="1:10" ht="14.5" customHeight="1" x14ac:dyDescent="0.35">
      <c r="A50" s="150" t="s">
        <v>42</v>
      </c>
      <c r="B50" s="150"/>
      <c r="C50" s="150"/>
      <c r="D50" s="150"/>
      <c r="E50" s="150"/>
      <c r="F50" s="150"/>
      <c r="G50" s="151">
        <f>G38</f>
        <v>0</v>
      </c>
      <c r="H50" s="151"/>
      <c r="I50" s="151"/>
      <c r="J50" s="151"/>
    </row>
    <row r="51" spans="1:10" x14ac:dyDescent="0.35">
      <c r="A51" s="43"/>
      <c r="B51" s="139"/>
      <c r="C51" s="139"/>
      <c r="D51" s="139"/>
      <c r="E51" s="139"/>
      <c r="F51" s="139"/>
      <c r="G51" s="139"/>
      <c r="H51" s="139"/>
      <c r="I51" s="139"/>
      <c r="J51" s="139"/>
    </row>
    <row r="52" spans="1:10" ht="29" customHeight="1" x14ac:dyDescent="0.35">
      <c r="A52" s="39" t="s">
        <v>43</v>
      </c>
      <c r="B52" s="103" t="s">
        <v>44</v>
      </c>
      <c r="C52" s="103"/>
      <c r="D52" s="103"/>
      <c r="E52" s="103"/>
      <c r="F52" s="103"/>
      <c r="G52" s="103" t="s">
        <v>45</v>
      </c>
      <c r="H52" s="103"/>
      <c r="I52" s="103" t="s">
        <v>32</v>
      </c>
      <c r="J52" s="103"/>
    </row>
    <row r="53" spans="1:10" ht="14.5" customHeight="1" x14ac:dyDescent="0.35">
      <c r="A53" s="37" t="s">
        <v>6</v>
      </c>
      <c r="B53" s="137" t="s">
        <v>46</v>
      </c>
      <c r="C53" s="137"/>
      <c r="D53" s="137"/>
      <c r="E53" s="137"/>
      <c r="F53" s="137"/>
      <c r="G53" s="155">
        <v>8.3299999999999999E-2</v>
      </c>
      <c r="H53" s="155"/>
      <c r="I53" s="156">
        <f>G50*G53</f>
        <v>0</v>
      </c>
      <c r="J53" s="156"/>
    </row>
    <row r="54" spans="1:10" x14ac:dyDescent="0.35">
      <c r="A54" s="37" t="s">
        <v>8</v>
      </c>
      <c r="B54" s="137" t="s">
        <v>167</v>
      </c>
      <c r="C54" s="137"/>
      <c r="D54" s="137"/>
      <c r="E54" s="137"/>
      <c r="F54" s="137"/>
      <c r="G54" s="157">
        <v>2.7799999999999998E-2</v>
      </c>
      <c r="H54" s="157"/>
      <c r="I54" s="156">
        <f>G50*G54</f>
        <v>0</v>
      </c>
      <c r="J54" s="156"/>
    </row>
    <row r="55" spans="1:10" x14ac:dyDescent="0.35">
      <c r="A55" s="103" t="s">
        <v>37</v>
      </c>
      <c r="B55" s="103"/>
      <c r="C55" s="103"/>
      <c r="D55" s="103"/>
      <c r="E55" s="103"/>
      <c r="F55" s="103"/>
      <c r="G55" s="155">
        <f>SUM(G53:H54)</f>
        <v>0.1111</v>
      </c>
      <c r="H55" s="101"/>
      <c r="I55" s="164">
        <f>SUM(I53:J54)</f>
        <v>0</v>
      </c>
      <c r="J55" s="164"/>
    </row>
    <row r="56" spans="1:10" ht="29" customHeight="1" x14ac:dyDescent="0.35">
      <c r="A56" s="165" t="s">
        <v>47</v>
      </c>
      <c r="B56" s="165"/>
      <c r="C56" s="165"/>
      <c r="D56" s="165"/>
      <c r="E56" s="165"/>
      <c r="F56" s="165"/>
      <c r="G56" s="165"/>
      <c r="H56" s="165"/>
      <c r="I56" s="165"/>
      <c r="J56" s="165"/>
    </row>
    <row r="57" spans="1:10" ht="14.5" customHeight="1" x14ac:dyDescent="0.35">
      <c r="A57" s="166" t="s">
        <v>48</v>
      </c>
      <c r="B57" s="166"/>
      <c r="C57" s="166"/>
      <c r="D57" s="166"/>
      <c r="E57" s="166"/>
      <c r="F57" s="166"/>
      <c r="G57" s="166"/>
      <c r="H57" s="166"/>
      <c r="I57" s="166"/>
      <c r="J57" s="166"/>
    </row>
    <row r="58" spans="1:10" x14ac:dyDescent="0.35">
      <c r="A58" s="133" t="s">
        <v>49</v>
      </c>
      <c r="B58" s="133"/>
      <c r="C58" s="133"/>
      <c r="D58" s="133"/>
      <c r="E58" s="133"/>
      <c r="F58" s="133"/>
      <c r="G58" s="133"/>
      <c r="H58" s="133"/>
      <c r="I58" s="133"/>
      <c r="J58" s="133"/>
    </row>
    <row r="59" spans="1:10" ht="14.5" customHeight="1" x14ac:dyDescent="0.35">
      <c r="A59" s="132"/>
      <c r="B59" s="132"/>
      <c r="C59" s="132"/>
      <c r="D59" s="132"/>
      <c r="E59" s="132"/>
      <c r="F59" s="132"/>
      <c r="G59" s="132"/>
      <c r="H59" s="132"/>
      <c r="I59" s="132"/>
      <c r="J59" s="132"/>
    </row>
    <row r="60" spans="1:10" x14ac:dyDescent="0.35">
      <c r="A60" s="158" t="s">
        <v>50</v>
      </c>
      <c r="B60" s="158"/>
      <c r="C60" s="158"/>
      <c r="D60" s="158"/>
      <c r="E60" s="158"/>
      <c r="F60" s="158"/>
      <c r="G60" s="158"/>
      <c r="H60" s="158"/>
      <c r="I60" s="158"/>
      <c r="J60" s="158"/>
    </row>
    <row r="61" spans="1:10" ht="14.5" customHeight="1" x14ac:dyDescent="0.35">
      <c r="A61" s="159" t="s">
        <v>51</v>
      </c>
      <c r="B61" s="159"/>
      <c r="C61" s="159"/>
      <c r="D61" s="159"/>
      <c r="E61" s="159"/>
      <c r="F61" s="159"/>
      <c r="G61" s="160">
        <f>G40+I55</f>
        <v>0</v>
      </c>
      <c r="H61" s="160"/>
      <c r="I61" s="160"/>
      <c r="J61" s="160"/>
    </row>
    <row r="62" spans="1:10" x14ac:dyDescent="0.35">
      <c r="A62" s="161"/>
      <c r="B62" s="161"/>
      <c r="C62" s="161"/>
      <c r="D62" s="161"/>
      <c r="E62" s="161"/>
      <c r="F62" s="161"/>
      <c r="G62" s="161"/>
      <c r="H62" s="161"/>
      <c r="I62" s="161"/>
      <c r="J62" s="161"/>
    </row>
    <row r="63" spans="1:10" x14ac:dyDescent="0.35">
      <c r="A63" s="44" t="s">
        <v>52</v>
      </c>
      <c r="B63" s="162" t="s">
        <v>53</v>
      </c>
      <c r="C63" s="162"/>
      <c r="D63" s="162"/>
      <c r="E63" s="162"/>
      <c r="F63" s="162"/>
      <c r="G63" s="162" t="s">
        <v>45</v>
      </c>
      <c r="H63" s="162"/>
      <c r="I63" s="163" t="s">
        <v>32</v>
      </c>
      <c r="J63" s="163"/>
    </row>
    <row r="64" spans="1:10" ht="14.5" customHeight="1" x14ac:dyDescent="0.35">
      <c r="A64" s="37" t="s">
        <v>6</v>
      </c>
      <c r="B64" s="137" t="s">
        <v>54</v>
      </c>
      <c r="C64" s="137"/>
      <c r="D64" s="137"/>
      <c r="E64" s="137"/>
      <c r="F64" s="137"/>
      <c r="G64" s="155">
        <v>0.2</v>
      </c>
      <c r="H64" s="155"/>
      <c r="I64" s="170">
        <f>G61*G64</f>
        <v>0</v>
      </c>
      <c r="J64" s="170"/>
    </row>
    <row r="65" spans="1:10" x14ac:dyDescent="0.35">
      <c r="A65" s="37" t="s">
        <v>8</v>
      </c>
      <c r="B65" s="137" t="s">
        <v>55</v>
      </c>
      <c r="C65" s="137"/>
      <c r="D65" s="137"/>
      <c r="E65" s="137"/>
      <c r="F65" s="137"/>
      <c r="G65" s="155">
        <v>2.5000000000000001E-2</v>
      </c>
      <c r="H65" s="155"/>
      <c r="I65" s="170">
        <f>G61*G65</f>
        <v>0</v>
      </c>
      <c r="J65" s="170"/>
    </row>
    <row r="66" spans="1:10" x14ac:dyDescent="0.35">
      <c r="A66" s="37" t="s">
        <v>11</v>
      </c>
      <c r="B66" s="167" t="s">
        <v>56</v>
      </c>
      <c r="C66" s="167"/>
      <c r="D66" s="167"/>
      <c r="E66" s="167"/>
      <c r="F66" s="167"/>
      <c r="G66" s="168"/>
      <c r="H66" s="169"/>
      <c r="I66" s="170">
        <f>G61*G66</f>
        <v>0</v>
      </c>
      <c r="J66" s="170"/>
    </row>
    <row r="67" spans="1:10" x14ac:dyDescent="0.35">
      <c r="A67" s="37" t="s">
        <v>13</v>
      </c>
      <c r="B67" s="137" t="s">
        <v>57</v>
      </c>
      <c r="C67" s="137"/>
      <c r="D67" s="137"/>
      <c r="E67" s="137"/>
      <c r="F67" s="137"/>
      <c r="G67" s="155">
        <v>1.4999999999999999E-2</v>
      </c>
      <c r="H67" s="155"/>
      <c r="I67" s="170">
        <f>G61*G67</f>
        <v>0</v>
      </c>
      <c r="J67" s="170"/>
    </row>
    <row r="68" spans="1:10" x14ac:dyDescent="0.35">
      <c r="A68" s="37" t="s">
        <v>58</v>
      </c>
      <c r="B68" s="137" t="s">
        <v>59</v>
      </c>
      <c r="C68" s="137"/>
      <c r="D68" s="137"/>
      <c r="E68" s="137"/>
      <c r="F68" s="137"/>
      <c r="G68" s="155">
        <v>0.01</v>
      </c>
      <c r="H68" s="155"/>
      <c r="I68" s="170">
        <f>G61*G68</f>
        <v>0</v>
      </c>
      <c r="J68" s="170"/>
    </row>
    <row r="69" spans="1:10" x14ac:dyDescent="0.35">
      <c r="A69" s="37" t="s">
        <v>60</v>
      </c>
      <c r="B69" s="137" t="s">
        <v>61</v>
      </c>
      <c r="C69" s="137"/>
      <c r="D69" s="137"/>
      <c r="E69" s="137"/>
      <c r="F69" s="137"/>
      <c r="G69" s="155">
        <v>6.0000000000000001E-3</v>
      </c>
      <c r="H69" s="155"/>
      <c r="I69" s="170">
        <f>G61*G69</f>
        <v>0</v>
      </c>
      <c r="J69" s="170"/>
    </row>
    <row r="70" spans="1:10" x14ac:dyDescent="0.35">
      <c r="A70" s="37" t="s">
        <v>62</v>
      </c>
      <c r="B70" s="137" t="s">
        <v>63</v>
      </c>
      <c r="C70" s="137"/>
      <c r="D70" s="137"/>
      <c r="E70" s="137"/>
      <c r="F70" s="137"/>
      <c r="G70" s="155">
        <v>2E-3</v>
      </c>
      <c r="H70" s="155"/>
      <c r="I70" s="170">
        <f>G61*G70</f>
        <v>0</v>
      </c>
      <c r="J70" s="170"/>
    </row>
    <row r="71" spans="1:10" x14ac:dyDescent="0.35">
      <c r="A71" s="37" t="s">
        <v>64</v>
      </c>
      <c r="B71" s="137" t="s">
        <v>65</v>
      </c>
      <c r="C71" s="137"/>
      <c r="D71" s="137"/>
      <c r="E71" s="137"/>
      <c r="F71" s="137"/>
      <c r="G71" s="155">
        <v>0.08</v>
      </c>
      <c r="H71" s="155"/>
      <c r="I71" s="170">
        <f>G61*G71</f>
        <v>0</v>
      </c>
      <c r="J71" s="170"/>
    </row>
    <row r="72" spans="1:10" x14ac:dyDescent="0.35">
      <c r="A72" s="103" t="s">
        <v>66</v>
      </c>
      <c r="B72" s="103"/>
      <c r="C72" s="103"/>
      <c r="D72" s="103"/>
      <c r="E72" s="103"/>
      <c r="F72" s="103"/>
      <c r="G72" s="174">
        <f>SUM(G64:H71)</f>
        <v>0.33800000000000002</v>
      </c>
      <c r="H72" s="103"/>
      <c r="I72" s="175">
        <f>SUM(I64:J71)</f>
        <v>0</v>
      </c>
      <c r="J72" s="175"/>
    </row>
    <row r="73" spans="1:10" ht="14.5" customHeight="1" x14ac:dyDescent="0.35">
      <c r="A73" s="173" t="s">
        <v>67</v>
      </c>
      <c r="B73" s="173"/>
      <c r="C73" s="173"/>
      <c r="D73" s="173"/>
      <c r="E73" s="173"/>
      <c r="F73" s="173"/>
      <c r="G73" s="173"/>
      <c r="H73" s="173"/>
      <c r="I73" s="173"/>
      <c r="J73" s="173"/>
    </row>
    <row r="74" spans="1:10" ht="14.5" customHeight="1" x14ac:dyDescent="0.35">
      <c r="A74" s="173" t="s">
        <v>68</v>
      </c>
      <c r="B74" s="173"/>
      <c r="C74" s="173"/>
      <c r="D74" s="173"/>
      <c r="E74" s="173"/>
      <c r="F74" s="173"/>
      <c r="G74" s="173"/>
      <c r="H74" s="173"/>
      <c r="I74" s="173"/>
      <c r="J74" s="173"/>
    </row>
    <row r="75" spans="1:10" ht="29" customHeight="1" x14ac:dyDescent="0.35">
      <c r="A75" s="171" t="s">
        <v>69</v>
      </c>
      <c r="B75" s="171"/>
      <c r="C75" s="171"/>
      <c r="D75" s="171"/>
      <c r="E75" s="171"/>
      <c r="F75" s="171"/>
      <c r="G75" s="171"/>
      <c r="H75" s="171"/>
      <c r="I75" s="171"/>
      <c r="J75" s="171"/>
    </row>
    <row r="76" spans="1:10" ht="27.5" customHeight="1" x14ac:dyDescent="0.35">
      <c r="A76" s="171" t="s">
        <v>70</v>
      </c>
      <c r="B76" s="171"/>
      <c r="C76" s="171"/>
      <c r="D76" s="171"/>
      <c r="E76" s="171"/>
      <c r="F76" s="171"/>
      <c r="G76" s="171"/>
      <c r="H76" s="171"/>
      <c r="I76" s="171"/>
      <c r="J76" s="171"/>
    </row>
    <row r="77" spans="1:10" ht="14.5" customHeight="1" x14ac:dyDescent="0.35">
      <c r="A77" s="172" t="s">
        <v>492</v>
      </c>
      <c r="B77" s="172"/>
      <c r="C77" s="172"/>
      <c r="D77" s="172"/>
      <c r="E77" s="172"/>
      <c r="F77" s="172"/>
      <c r="G77" s="172"/>
      <c r="H77" s="172"/>
      <c r="I77" s="172"/>
      <c r="J77" s="172"/>
    </row>
    <row r="78" spans="1:10" ht="14.5" customHeight="1" x14ac:dyDescent="0.35">
      <c r="A78" s="173" t="s">
        <v>493</v>
      </c>
      <c r="B78" s="173"/>
      <c r="C78" s="173"/>
      <c r="D78" s="173"/>
      <c r="E78" s="173"/>
      <c r="F78" s="173"/>
      <c r="G78" s="173"/>
      <c r="H78" s="173"/>
      <c r="I78" s="173"/>
      <c r="J78" s="173"/>
    </row>
    <row r="79" spans="1:10" x14ac:dyDescent="0.35">
      <c r="A79" s="173" t="s">
        <v>494</v>
      </c>
      <c r="B79" s="173"/>
      <c r="C79" s="173"/>
      <c r="D79" s="173"/>
      <c r="E79" s="173"/>
      <c r="F79" s="173"/>
      <c r="G79" s="173"/>
      <c r="H79" s="173"/>
      <c r="I79" s="173"/>
      <c r="J79" s="173"/>
    </row>
    <row r="80" spans="1:10" x14ac:dyDescent="0.35">
      <c r="A80" s="173" t="s">
        <v>495</v>
      </c>
      <c r="B80" s="173"/>
      <c r="C80" s="173"/>
      <c r="D80" s="173"/>
      <c r="E80" s="173"/>
      <c r="F80" s="173"/>
      <c r="G80" s="173"/>
      <c r="H80" s="173"/>
      <c r="I80" s="173"/>
      <c r="J80" s="173"/>
    </row>
    <row r="81" spans="1:10" x14ac:dyDescent="0.35">
      <c r="A81" s="173" t="s">
        <v>496</v>
      </c>
      <c r="B81" s="173"/>
      <c r="C81" s="173"/>
      <c r="D81" s="173"/>
      <c r="E81" s="173"/>
      <c r="F81" s="173"/>
      <c r="G81" s="173"/>
      <c r="H81" s="173"/>
      <c r="I81" s="173"/>
      <c r="J81" s="173"/>
    </row>
    <row r="82" spans="1:10" ht="29" customHeight="1" x14ac:dyDescent="0.35">
      <c r="A82" s="171" t="s">
        <v>497</v>
      </c>
      <c r="B82" s="171"/>
      <c r="C82" s="171"/>
      <c r="D82" s="171"/>
      <c r="E82" s="171"/>
      <c r="F82" s="171"/>
      <c r="G82" s="171"/>
      <c r="H82" s="171"/>
      <c r="I82" s="171"/>
      <c r="J82" s="171"/>
    </row>
    <row r="83" spans="1:10" x14ac:dyDescent="0.35">
      <c r="A83" s="136"/>
      <c r="B83" s="136"/>
      <c r="C83" s="136"/>
      <c r="D83" s="136"/>
      <c r="E83" s="136"/>
      <c r="F83" s="136"/>
      <c r="G83" s="136"/>
      <c r="H83" s="136"/>
      <c r="I83" s="136"/>
      <c r="J83" s="136"/>
    </row>
    <row r="84" spans="1:10" ht="14.5" customHeight="1" x14ac:dyDescent="0.35">
      <c r="A84" s="149" t="s">
        <v>71</v>
      </c>
      <c r="B84" s="149"/>
      <c r="C84" s="149"/>
      <c r="D84" s="149"/>
      <c r="E84" s="149"/>
      <c r="F84" s="149"/>
      <c r="G84" s="149"/>
      <c r="H84" s="149"/>
      <c r="I84" s="149"/>
      <c r="J84" s="149"/>
    </row>
    <row r="85" spans="1:10" ht="14.5" customHeight="1" x14ac:dyDescent="0.35">
      <c r="A85" s="43"/>
      <c r="B85" s="139"/>
      <c r="C85" s="139"/>
      <c r="D85" s="139"/>
      <c r="E85" s="139"/>
      <c r="F85" s="139"/>
      <c r="G85" s="139"/>
      <c r="H85" s="139"/>
      <c r="I85" s="139"/>
      <c r="J85" s="139"/>
    </row>
    <row r="86" spans="1:10" ht="14.5" customHeight="1" x14ac:dyDescent="0.35">
      <c r="A86" s="40" t="s">
        <v>72</v>
      </c>
      <c r="B86" s="176" t="s">
        <v>73</v>
      </c>
      <c r="C86" s="176"/>
      <c r="D86" s="176"/>
      <c r="E86" s="176"/>
      <c r="F86" s="176"/>
      <c r="G86" s="176" t="s">
        <v>32</v>
      </c>
      <c r="H86" s="176"/>
      <c r="I86" s="176"/>
      <c r="J86" s="176"/>
    </row>
    <row r="87" spans="1:10" x14ac:dyDescent="0.35">
      <c r="A87" s="14" t="s">
        <v>6</v>
      </c>
      <c r="B87" s="177" t="s">
        <v>74</v>
      </c>
      <c r="C87" s="177"/>
      <c r="D87" s="177"/>
      <c r="E87" s="177"/>
      <c r="F87" s="177"/>
      <c r="G87" s="178">
        <v>0</v>
      </c>
      <c r="H87" s="178"/>
      <c r="I87" s="178"/>
      <c r="J87" s="178"/>
    </row>
    <row r="88" spans="1:10" ht="14.5" customHeight="1" x14ac:dyDescent="0.35">
      <c r="A88" s="14" t="s">
        <v>8</v>
      </c>
      <c r="B88" s="177" t="s">
        <v>75</v>
      </c>
      <c r="C88" s="177"/>
      <c r="D88" s="177"/>
      <c r="E88" s="177"/>
      <c r="F88" s="177"/>
      <c r="G88" s="178">
        <v>0</v>
      </c>
      <c r="H88" s="178"/>
      <c r="I88" s="178"/>
      <c r="J88" s="178"/>
    </row>
    <row r="89" spans="1:10" x14ac:dyDescent="0.35">
      <c r="A89" s="14" t="s">
        <v>11</v>
      </c>
      <c r="B89" s="122" t="s">
        <v>168</v>
      </c>
      <c r="C89" s="123"/>
      <c r="D89" s="123"/>
      <c r="E89" s="123"/>
      <c r="F89" s="124"/>
      <c r="G89" s="125">
        <v>0</v>
      </c>
      <c r="H89" s="126"/>
      <c r="I89" s="126"/>
      <c r="J89" s="127"/>
    </row>
    <row r="90" spans="1:10" ht="14.5" customHeight="1" x14ac:dyDescent="0.35">
      <c r="A90" s="14" t="s">
        <v>13</v>
      </c>
      <c r="B90" s="177" t="s">
        <v>165</v>
      </c>
      <c r="C90" s="177"/>
      <c r="D90" s="177"/>
      <c r="E90" s="177"/>
      <c r="F90" s="177"/>
      <c r="G90" s="178">
        <v>0</v>
      </c>
      <c r="H90" s="178"/>
      <c r="I90" s="178"/>
      <c r="J90" s="178"/>
    </row>
    <row r="91" spans="1:10" x14ac:dyDescent="0.35">
      <c r="A91" s="14" t="s">
        <v>58</v>
      </c>
      <c r="B91" s="177" t="s">
        <v>76</v>
      </c>
      <c r="C91" s="177"/>
      <c r="D91" s="177"/>
      <c r="E91" s="177"/>
      <c r="F91" s="177"/>
      <c r="G91" s="178">
        <v>0</v>
      </c>
      <c r="H91" s="178"/>
      <c r="I91" s="178"/>
      <c r="J91" s="178"/>
    </row>
    <row r="92" spans="1:10" x14ac:dyDescent="0.35">
      <c r="A92" s="14" t="s">
        <v>60</v>
      </c>
      <c r="B92" s="177" t="s">
        <v>77</v>
      </c>
      <c r="C92" s="177"/>
      <c r="D92" s="177"/>
      <c r="E92" s="177"/>
      <c r="F92" s="177"/>
      <c r="G92" s="178">
        <v>0</v>
      </c>
      <c r="H92" s="178"/>
      <c r="I92" s="178"/>
      <c r="J92" s="178"/>
    </row>
    <row r="93" spans="1:10" x14ac:dyDescent="0.35">
      <c r="A93" s="14" t="s">
        <v>62</v>
      </c>
      <c r="B93" s="177" t="s">
        <v>166</v>
      </c>
      <c r="C93" s="177"/>
      <c r="D93" s="177"/>
      <c r="E93" s="177"/>
      <c r="F93" s="177"/>
      <c r="G93" s="178">
        <v>0</v>
      </c>
      <c r="H93" s="178"/>
      <c r="I93" s="178"/>
      <c r="J93" s="178"/>
    </row>
    <row r="94" spans="1:10" x14ac:dyDescent="0.35">
      <c r="A94" s="37" t="s">
        <v>64</v>
      </c>
      <c r="B94" s="137" t="s">
        <v>36</v>
      </c>
      <c r="C94" s="137"/>
      <c r="D94" s="137"/>
      <c r="E94" s="137"/>
      <c r="F94" s="137"/>
      <c r="G94" s="100">
        <v>0</v>
      </c>
      <c r="H94" s="100"/>
      <c r="I94" s="100"/>
      <c r="J94" s="100"/>
    </row>
    <row r="95" spans="1:10" x14ac:dyDescent="0.35">
      <c r="A95" s="103" t="s">
        <v>37</v>
      </c>
      <c r="B95" s="103"/>
      <c r="C95" s="103"/>
      <c r="D95" s="103"/>
      <c r="E95" s="103"/>
      <c r="F95" s="103"/>
      <c r="G95" s="102">
        <f>SUM(G87:J94)</f>
        <v>0</v>
      </c>
      <c r="H95" s="102"/>
      <c r="I95" s="102"/>
      <c r="J95" s="102"/>
    </row>
    <row r="96" spans="1:10" x14ac:dyDescent="0.35">
      <c r="A96" s="141" t="s">
        <v>78</v>
      </c>
      <c r="B96" s="141"/>
      <c r="C96" s="141"/>
      <c r="D96" s="141"/>
      <c r="E96" s="141"/>
      <c r="F96" s="141"/>
      <c r="G96" s="141"/>
      <c r="H96" s="141"/>
      <c r="I96" s="141"/>
      <c r="J96" s="141"/>
    </row>
    <row r="97" spans="1:10" ht="14.5" customHeight="1" x14ac:dyDescent="0.35">
      <c r="A97" s="131" t="s">
        <v>79</v>
      </c>
      <c r="B97" s="131"/>
      <c r="C97" s="131"/>
      <c r="D97" s="131"/>
      <c r="E97" s="131"/>
      <c r="F97" s="131"/>
      <c r="G97" s="131"/>
      <c r="H97" s="131"/>
      <c r="I97" s="131"/>
      <c r="J97" s="131"/>
    </row>
    <row r="98" spans="1:10" ht="29.5" customHeight="1" x14ac:dyDescent="0.35">
      <c r="A98" s="165" t="s">
        <v>502</v>
      </c>
      <c r="B98" s="165"/>
      <c r="C98" s="165"/>
      <c r="D98" s="165"/>
      <c r="E98" s="165"/>
      <c r="F98" s="165"/>
      <c r="G98" s="165"/>
      <c r="H98" s="165"/>
      <c r="I98" s="165"/>
      <c r="J98" s="165"/>
    </row>
    <row r="99" spans="1:10" x14ac:dyDescent="0.35">
      <c r="A99" s="171" t="s">
        <v>503</v>
      </c>
      <c r="B99" s="171"/>
      <c r="C99" s="171"/>
      <c r="D99" s="171"/>
      <c r="E99" s="171"/>
      <c r="F99" s="171"/>
      <c r="G99" s="171"/>
      <c r="H99" s="171"/>
      <c r="I99" s="171"/>
      <c r="J99" s="171"/>
    </row>
    <row r="100" spans="1:10" ht="14.5" customHeight="1" x14ac:dyDescent="0.35">
      <c r="A100" s="180"/>
      <c r="B100" s="180"/>
      <c r="C100" s="180"/>
      <c r="D100" s="180"/>
      <c r="E100" s="180"/>
      <c r="F100" s="180"/>
      <c r="G100" s="180"/>
      <c r="H100" s="180"/>
      <c r="I100" s="180"/>
      <c r="J100" s="180"/>
    </row>
    <row r="101" spans="1:10" ht="14.5" customHeight="1" x14ac:dyDescent="0.35">
      <c r="A101" s="149" t="s">
        <v>80</v>
      </c>
      <c r="B101" s="149"/>
      <c r="C101" s="149"/>
      <c r="D101" s="149"/>
      <c r="E101" s="149"/>
      <c r="F101" s="149"/>
      <c r="G101" s="149"/>
      <c r="H101" s="149"/>
      <c r="I101" s="149"/>
      <c r="J101" s="149"/>
    </row>
    <row r="102" spans="1:10" ht="14.5" customHeight="1" x14ac:dyDescent="0.35">
      <c r="A102" s="43"/>
      <c r="B102" s="139"/>
      <c r="C102" s="139"/>
      <c r="D102" s="139"/>
      <c r="E102" s="139"/>
      <c r="F102" s="139"/>
      <c r="G102" s="139"/>
      <c r="H102" s="139"/>
      <c r="I102" s="139"/>
      <c r="J102" s="139"/>
    </row>
    <row r="103" spans="1:10" x14ac:dyDescent="0.35">
      <c r="A103" s="39">
        <v>2</v>
      </c>
      <c r="B103" s="103" t="s">
        <v>81</v>
      </c>
      <c r="C103" s="103"/>
      <c r="D103" s="103"/>
      <c r="E103" s="103"/>
      <c r="F103" s="103"/>
      <c r="G103" s="103" t="s">
        <v>32</v>
      </c>
      <c r="H103" s="103"/>
      <c r="I103" s="103"/>
      <c r="J103" s="103"/>
    </row>
    <row r="104" spans="1:10" x14ac:dyDescent="0.35">
      <c r="A104" s="37" t="s">
        <v>43</v>
      </c>
      <c r="B104" s="137" t="s">
        <v>44</v>
      </c>
      <c r="C104" s="137"/>
      <c r="D104" s="137"/>
      <c r="E104" s="137"/>
      <c r="F104" s="137"/>
      <c r="G104" s="100">
        <f>I55</f>
        <v>0</v>
      </c>
      <c r="H104" s="100"/>
      <c r="I104" s="100"/>
      <c r="J104" s="100"/>
    </row>
    <row r="105" spans="1:10" x14ac:dyDescent="0.35">
      <c r="A105" s="37" t="s">
        <v>52</v>
      </c>
      <c r="B105" s="137" t="s">
        <v>53</v>
      </c>
      <c r="C105" s="137"/>
      <c r="D105" s="137"/>
      <c r="E105" s="137"/>
      <c r="F105" s="137"/>
      <c r="G105" s="100">
        <f>I72</f>
        <v>0</v>
      </c>
      <c r="H105" s="100"/>
      <c r="I105" s="100"/>
      <c r="J105" s="100"/>
    </row>
    <row r="106" spans="1:10" x14ac:dyDescent="0.35">
      <c r="A106" s="37" t="s">
        <v>72</v>
      </c>
      <c r="B106" s="137" t="s">
        <v>73</v>
      </c>
      <c r="C106" s="137"/>
      <c r="D106" s="137"/>
      <c r="E106" s="137"/>
      <c r="F106" s="137"/>
      <c r="G106" s="100">
        <f>G95</f>
        <v>0</v>
      </c>
      <c r="H106" s="100"/>
      <c r="I106" s="100"/>
      <c r="J106" s="100"/>
    </row>
    <row r="107" spans="1:10" ht="14.5" customHeight="1" x14ac:dyDescent="0.35">
      <c r="A107" s="103" t="s">
        <v>37</v>
      </c>
      <c r="B107" s="103"/>
      <c r="C107" s="103"/>
      <c r="D107" s="103"/>
      <c r="E107" s="103"/>
      <c r="F107" s="103"/>
      <c r="G107" s="102">
        <f>SUM(G104:J106)</f>
        <v>0</v>
      </c>
      <c r="H107" s="102"/>
      <c r="I107" s="102"/>
      <c r="J107" s="102"/>
    </row>
    <row r="108" spans="1:10" x14ac:dyDescent="0.35">
      <c r="A108" s="184"/>
      <c r="B108" s="184"/>
      <c r="C108" s="184"/>
      <c r="D108" s="184"/>
      <c r="E108" s="184"/>
      <c r="F108" s="184"/>
      <c r="G108" s="184"/>
      <c r="H108" s="184"/>
      <c r="I108" s="184"/>
      <c r="J108" s="184"/>
    </row>
    <row r="109" spans="1:10" ht="14.5" customHeight="1" x14ac:dyDescent="0.35">
      <c r="A109" s="136"/>
      <c r="B109" s="136"/>
      <c r="C109" s="136"/>
      <c r="D109" s="136"/>
      <c r="E109" s="136"/>
      <c r="F109" s="136"/>
      <c r="G109" s="136"/>
      <c r="H109" s="136"/>
      <c r="I109" s="136"/>
      <c r="J109" s="136"/>
    </row>
    <row r="110" spans="1:10" ht="14.5" customHeight="1" x14ac:dyDescent="0.35">
      <c r="A110" s="119" t="s">
        <v>82</v>
      </c>
      <c r="B110" s="119"/>
      <c r="C110" s="119"/>
      <c r="D110" s="119"/>
      <c r="E110" s="119"/>
      <c r="F110" s="119"/>
      <c r="G110" s="119"/>
      <c r="H110" s="119"/>
      <c r="I110" s="119"/>
      <c r="J110" s="119"/>
    </row>
    <row r="111" spans="1:10" ht="14.5" customHeight="1" x14ac:dyDescent="0.35">
      <c r="A111" s="186" t="s">
        <v>220</v>
      </c>
      <c r="B111" s="186"/>
      <c r="C111" s="186"/>
      <c r="D111" s="186"/>
      <c r="E111" s="186"/>
      <c r="F111" s="186"/>
      <c r="G111" s="187">
        <f>G38</f>
        <v>0</v>
      </c>
      <c r="H111" s="187"/>
      <c r="I111" s="187"/>
      <c r="J111" s="187"/>
    </row>
    <row r="112" spans="1:10" ht="14.5" customHeight="1" x14ac:dyDescent="0.35">
      <c r="A112" s="185"/>
      <c r="B112" s="185"/>
      <c r="C112" s="185"/>
      <c r="D112" s="185"/>
      <c r="E112" s="185"/>
      <c r="F112" s="185"/>
      <c r="G112" s="139"/>
      <c r="H112" s="139"/>
      <c r="I112" s="139"/>
      <c r="J112" s="139"/>
    </row>
    <row r="113" spans="1:10" ht="14.5" customHeight="1" x14ac:dyDescent="0.35">
      <c r="A113" s="39">
        <v>3</v>
      </c>
      <c r="B113" s="103" t="s">
        <v>84</v>
      </c>
      <c r="C113" s="103"/>
      <c r="D113" s="103"/>
      <c r="E113" s="103"/>
      <c r="F113" s="103"/>
      <c r="G113" s="174" t="s">
        <v>45</v>
      </c>
      <c r="H113" s="174"/>
      <c r="I113" s="103" t="s">
        <v>32</v>
      </c>
      <c r="J113" s="103"/>
    </row>
    <row r="114" spans="1:10" ht="14.5" customHeight="1" x14ac:dyDescent="0.35">
      <c r="A114" s="37" t="s">
        <v>6</v>
      </c>
      <c r="B114" s="129" t="s">
        <v>85</v>
      </c>
      <c r="C114" s="129"/>
      <c r="D114" s="129"/>
      <c r="E114" s="129"/>
      <c r="F114" s="129"/>
      <c r="G114" s="157">
        <f>(1/12)*0.05</f>
        <v>4.1666666666666666E-3</v>
      </c>
      <c r="H114" s="157"/>
      <c r="I114" s="170">
        <f>G111*G114</f>
        <v>0</v>
      </c>
      <c r="J114" s="170"/>
    </row>
    <row r="115" spans="1:10" ht="14.5" customHeight="1" x14ac:dyDescent="0.35">
      <c r="A115" s="37" t="s">
        <v>8</v>
      </c>
      <c r="B115" s="129" t="s">
        <v>86</v>
      </c>
      <c r="C115" s="129"/>
      <c r="D115" s="129"/>
      <c r="E115" s="129"/>
      <c r="F115" s="129"/>
      <c r="G115" s="157">
        <f>G114*0.08</f>
        <v>3.3333333333333332E-4</v>
      </c>
      <c r="H115" s="157"/>
      <c r="I115" s="181">
        <f>G111*G115</f>
        <v>0</v>
      </c>
      <c r="J115" s="181"/>
    </row>
    <row r="116" spans="1:10" x14ac:dyDescent="0.35">
      <c r="A116" s="37" t="s">
        <v>11</v>
      </c>
      <c r="B116" s="129" t="s">
        <v>87</v>
      </c>
      <c r="C116" s="129"/>
      <c r="D116" s="129"/>
      <c r="E116" s="129"/>
      <c r="F116" s="129"/>
      <c r="G116" s="157">
        <f>(1+2/12+(1/3*1/12))*0.08*0.4*0.9</f>
        <v>3.4400000000000007E-2</v>
      </c>
      <c r="H116" s="157"/>
      <c r="I116" s="182">
        <f>G111*G116</f>
        <v>0</v>
      </c>
      <c r="J116" s="183"/>
    </row>
    <row r="117" spans="1:10" x14ac:dyDescent="0.35">
      <c r="A117" s="37" t="s">
        <v>13</v>
      </c>
      <c r="B117" s="129" t="s">
        <v>88</v>
      </c>
      <c r="C117" s="129"/>
      <c r="D117" s="129"/>
      <c r="E117" s="129"/>
      <c r="F117" s="129"/>
      <c r="G117" s="157">
        <f>(7/30)/12</f>
        <v>1.9444444444444445E-2</v>
      </c>
      <c r="H117" s="157"/>
      <c r="I117" s="182">
        <f>G111*G117</f>
        <v>0</v>
      </c>
      <c r="J117" s="183"/>
    </row>
    <row r="118" spans="1:10" ht="14.5" customHeight="1" x14ac:dyDescent="0.35">
      <c r="A118" s="37" t="s">
        <v>58</v>
      </c>
      <c r="B118" s="129" t="s">
        <v>89</v>
      </c>
      <c r="C118" s="129"/>
      <c r="D118" s="129"/>
      <c r="E118" s="129"/>
      <c r="F118" s="129"/>
      <c r="G118" s="157">
        <f>G117*G72</f>
        <v>6.5722222222222224E-3</v>
      </c>
      <c r="H118" s="157"/>
      <c r="I118" s="182">
        <f>G111*G118</f>
        <v>0</v>
      </c>
      <c r="J118" s="183"/>
    </row>
    <row r="119" spans="1:10" x14ac:dyDescent="0.35">
      <c r="A119" s="37" t="s">
        <v>60</v>
      </c>
      <c r="B119" s="129" t="s">
        <v>90</v>
      </c>
      <c r="C119" s="129"/>
      <c r="D119" s="129"/>
      <c r="E119" s="129"/>
      <c r="F119" s="129"/>
      <c r="G119" s="188">
        <f>G117*0.08*0.4</f>
        <v>6.2222222222222236E-4</v>
      </c>
      <c r="H119" s="188"/>
      <c r="I119" s="189">
        <f>G111*G119</f>
        <v>0</v>
      </c>
      <c r="J119" s="190"/>
    </row>
    <row r="120" spans="1:10" x14ac:dyDescent="0.35">
      <c r="A120" s="103" t="s">
        <v>37</v>
      </c>
      <c r="B120" s="103"/>
      <c r="C120" s="103"/>
      <c r="D120" s="103"/>
      <c r="E120" s="103"/>
      <c r="F120" s="103"/>
      <c r="G120" s="191">
        <f>SUM(G114:H119)</f>
        <v>6.5538888888888897E-2</v>
      </c>
      <c r="H120" s="191"/>
      <c r="I120" s="175">
        <f>SUM(I114:J119)</f>
        <v>0</v>
      </c>
      <c r="J120" s="175"/>
    </row>
    <row r="121" spans="1:10" ht="29.5" customHeight="1" x14ac:dyDescent="0.35">
      <c r="A121" s="171" t="s">
        <v>91</v>
      </c>
      <c r="B121" s="171"/>
      <c r="C121" s="171"/>
      <c r="D121" s="171"/>
      <c r="E121" s="171"/>
      <c r="F121" s="171"/>
      <c r="G121" s="171"/>
      <c r="H121" s="171"/>
      <c r="I121" s="171"/>
      <c r="J121" s="171"/>
    </row>
    <row r="122" spans="1:10" ht="14.5" customHeight="1" x14ac:dyDescent="0.35">
      <c r="A122" s="171" t="s">
        <v>92</v>
      </c>
      <c r="B122" s="171"/>
      <c r="C122" s="171"/>
      <c r="D122" s="171"/>
      <c r="E122" s="171"/>
      <c r="F122" s="171"/>
      <c r="G122" s="171"/>
      <c r="H122" s="171"/>
      <c r="I122" s="171"/>
      <c r="J122" s="171"/>
    </row>
    <row r="123" spans="1:10" ht="42" customHeight="1" x14ac:dyDescent="0.35">
      <c r="A123" s="171" t="s">
        <v>93</v>
      </c>
      <c r="B123" s="171"/>
      <c r="C123" s="171"/>
      <c r="D123" s="171"/>
      <c r="E123" s="171"/>
      <c r="F123" s="171"/>
      <c r="G123" s="171"/>
      <c r="H123" s="171"/>
      <c r="I123" s="171"/>
      <c r="J123" s="171"/>
    </row>
    <row r="124" spans="1:10" ht="28" customHeight="1" x14ac:dyDescent="0.35">
      <c r="A124" s="192" t="s">
        <v>94</v>
      </c>
      <c r="B124" s="154"/>
      <c r="C124" s="154"/>
      <c r="D124" s="154"/>
      <c r="E124" s="154"/>
      <c r="F124" s="154"/>
      <c r="G124" s="154"/>
      <c r="H124" s="154"/>
      <c r="I124" s="154"/>
      <c r="J124" s="154"/>
    </row>
    <row r="125" spans="1:10" ht="41.5" customHeight="1" x14ac:dyDescent="0.35">
      <c r="A125" s="192" t="s">
        <v>480</v>
      </c>
      <c r="B125" s="192"/>
      <c r="C125" s="192"/>
      <c r="D125" s="192"/>
      <c r="E125" s="192"/>
      <c r="F125" s="192"/>
      <c r="G125" s="192"/>
      <c r="H125" s="192"/>
      <c r="I125" s="192"/>
      <c r="J125" s="192"/>
    </row>
    <row r="126" spans="1:10" x14ac:dyDescent="0.35">
      <c r="A126" s="171" t="s">
        <v>169</v>
      </c>
      <c r="B126" s="171"/>
      <c r="C126" s="171"/>
      <c r="D126" s="171"/>
      <c r="E126" s="171"/>
      <c r="F126" s="171"/>
      <c r="G126" s="171"/>
      <c r="H126" s="171"/>
      <c r="I126" s="171"/>
      <c r="J126" s="171"/>
    </row>
    <row r="127" spans="1:10" ht="28" customHeight="1" x14ac:dyDescent="0.35">
      <c r="A127" s="192" t="s">
        <v>170</v>
      </c>
      <c r="B127" s="192"/>
      <c r="C127" s="192"/>
      <c r="D127" s="192"/>
      <c r="E127" s="192"/>
      <c r="F127" s="192"/>
      <c r="G127" s="192"/>
      <c r="H127" s="192"/>
      <c r="I127" s="192"/>
      <c r="J127" s="192"/>
    </row>
    <row r="128" spans="1:10" x14ac:dyDescent="0.35">
      <c r="A128" s="193"/>
      <c r="B128" s="193"/>
      <c r="C128" s="193"/>
      <c r="D128" s="193"/>
      <c r="E128" s="193"/>
      <c r="F128" s="193"/>
      <c r="G128" s="193"/>
      <c r="H128" s="193"/>
      <c r="I128" s="193"/>
      <c r="J128" s="193"/>
    </row>
    <row r="129" spans="1:10" x14ac:dyDescent="0.35">
      <c r="A129" s="119" t="s">
        <v>95</v>
      </c>
      <c r="B129" s="119"/>
      <c r="C129" s="119"/>
      <c r="D129" s="119"/>
      <c r="E129" s="119"/>
      <c r="F129" s="119"/>
      <c r="G129" s="119"/>
      <c r="H129" s="119"/>
      <c r="I129" s="119"/>
      <c r="J129" s="119"/>
    </row>
    <row r="130" spans="1:10" ht="28" customHeight="1" x14ac:dyDescent="0.35">
      <c r="A130" s="194" t="s">
        <v>96</v>
      </c>
      <c r="B130" s="194"/>
      <c r="C130" s="194"/>
      <c r="D130" s="194"/>
      <c r="E130" s="194"/>
      <c r="F130" s="194"/>
      <c r="G130" s="194"/>
      <c r="H130" s="194"/>
      <c r="I130" s="194"/>
      <c r="J130" s="194"/>
    </row>
    <row r="131" spans="1:10" x14ac:dyDescent="0.35">
      <c r="A131" s="195" t="s">
        <v>97</v>
      </c>
      <c r="B131" s="195"/>
      <c r="C131" s="195"/>
      <c r="D131" s="195"/>
      <c r="E131" s="195"/>
      <c r="F131" s="195"/>
      <c r="G131" s="195"/>
      <c r="H131" s="195"/>
      <c r="I131" s="195"/>
      <c r="J131" s="195"/>
    </row>
    <row r="132" spans="1:10" ht="14.5" customHeight="1" x14ac:dyDescent="0.35">
      <c r="A132" s="43"/>
      <c r="B132" s="132"/>
      <c r="C132" s="132"/>
      <c r="D132" s="132"/>
      <c r="E132" s="132"/>
      <c r="F132" s="132"/>
      <c r="G132" s="132"/>
      <c r="H132" s="132"/>
      <c r="I132" s="132"/>
      <c r="J132" s="132"/>
    </row>
    <row r="133" spans="1:10" ht="14.5" customHeight="1" x14ac:dyDescent="0.35">
      <c r="A133" s="149" t="s">
        <v>98</v>
      </c>
      <c r="B133" s="149"/>
      <c r="C133" s="149"/>
      <c r="D133" s="149"/>
      <c r="E133" s="149"/>
      <c r="F133" s="149"/>
      <c r="G133" s="149"/>
      <c r="H133" s="149"/>
      <c r="I133" s="149"/>
      <c r="J133" s="149"/>
    </row>
    <row r="134" spans="1:10" ht="14.5" customHeight="1" x14ac:dyDescent="0.35">
      <c r="A134" s="186" t="s">
        <v>219</v>
      </c>
      <c r="B134" s="186"/>
      <c r="C134" s="186"/>
      <c r="D134" s="186"/>
      <c r="E134" s="186"/>
      <c r="F134" s="186"/>
      <c r="G134" s="187">
        <f>G38</f>
        <v>0</v>
      </c>
      <c r="H134" s="196"/>
      <c r="I134" s="196"/>
      <c r="J134" s="196"/>
    </row>
    <row r="135" spans="1:10" ht="14.5" customHeight="1" x14ac:dyDescent="0.35">
      <c r="A135" s="7"/>
      <c r="B135" s="7"/>
      <c r="C135" s="7"/>
      <c r="D135" s="7"/>
      <c r="E135" s="7"/>
      <c r="F135" s="7"/>
      <c r="G135" s="45"/>
      <c r="H135" s="45"/>
      <c r="I135" s="45"/>
      <c r="J135" s="45"/>
    </row>
    <row r="136" spans="1:10" ht="14.5" customHeight="1" x14ac:dyDescent="0.35">
      <c r="A136" s="44" t="s">
        <v>100</v>
      </c>
      <c r="B136" s="162" t="s">
        <v>101</v>
      </c>
      <c r="C136" s="162"/>
      <c r="D136" s="162"/>
      <c r="E136" s="162"/>
      <c r="F136" s="162"/>
      <c r="G136" s="103" t="s">
        <v>102</v>
      </c>
      <c r="H136" s="103"/>
      <c r="I136" s="103" t="s">
        <v>32</v>
      </c>
      <c r="J136" s="103"/>
    </row>
    <row r="137" spans="1:10" ht="14.5" customHeight="1" x14ac:dyDescent="0.35">
      <c r="A137" s="37" t="s">
        <v>6</v>
      </c>
      <c r="B137" s="137" t="s">
        <v>103</v>
      </c>
      <c r="C137" s="137"/>
      <c r="D137" s="137"/>
      <c r="E137" s="137"/>
      <c r="F137" s="137"/>
      <c r="G137" s="157">
        <f>1/12</f>
        <v>8.3333333333333329E-2</v>
      </c>
      <c r="H137" s="157"/>
      <c r="I137" s="100">
        <f>G137*G134</f>
        <v>0</v>
      </c>
      <c r="J137" s="100"/>
    </row>
    <row r="138" spans="1:10" ht="14.5" customHeight="1" x14ac:dyDescent="0.35">
      <c r="A138" s="37" t="s">
        <v>8</v>
      </c>
      <c r="B138" s="137" t="s">
        <v>104</v>
      </c>
      <c r="C138" s="137"/>
      <c r="D138" s="137"/>
      <c r="E138" s="137"/>
      <c r="F138" s="137"/>
      <c r="G138" s="157">
        <f>(1/30)/12</f>
        <v>2.7777777777777779E-3</v>
      </c>
      <c r="H138" s="157"/>
      <c r="I138" s="100">
        <f>G134*G138</f>
        <v>0</v>
      </c>
      <c r="J138" s="100"/>
    </row>
    <row r="139" spans="1:10" ht="14.5" customHeight="1" x14ac:dyDescent="0.35">
      <c r="A139" s="37" t="s">
        <v>11</v>
      </c>
      <c r="B139" s="137" t="s">
        <v>105</v>
      </c>
      <c r="C139" s="137"/>
      <c r="D139" s="137"/>
      <c r="E139" s="137"/>
      <c r="F139" s="137"/>
      <c r="G139" s="157">
        <f>(5/30)/12*0.015</f>
        <v>2.0833333333333332E-4</v>
      </c>
      <c r="H139" s="157"/>
      <c r="I139" s="100">
        <f>G134*G139</f>
        <v>0</v>
      </c>
      <c r="J139" s="100"/>
    </row>
    <row r="140" spans="1:10" x14ac:dyDescent="0.35">
      <c r="A140" s="37" t="s">
        <v>13</v>
      </c>
      <c r="B140" s="137" t="s">
        <v>106</v>
      </c>
      <c r="C140" s="137"/>
      <c r="D140" s="137"/>
      <c r="E140" s="137"/>
      <c r="F140" s="137"/>
      <c r="G140" s="157">
        <f>1/12*0.0078</f>
        <v>6.4999999999999997E-4</v>
      </c>
      <c r="H140" s="157"/>
      <c r="I140" s="100">
        <f>G134*G140</f>
        <v>0</v>
      </c>
      <c r="J140" s="100"/>
    </row>
    <row r="141" spans="1:10" x14ac:dyDescent="0.35">
      <c r="A141" s="37" t="s">
        <v>58</v>
      </c>
      <c r="B141" s="137" t="s">
        <v>107</v>
      </c>
      <c r="C141" s="137"/>
      <c r="D141" s="137"/>
      <c r="E141" s="137"/>
      <c r="F141" s="137"/>
      <c r="G141" s="157">
        <f>((1/12)+(1/3*1/12))*0.02607*6/12</f>
        <v>1.4483333333333334E-3</v>
      </c>
      <c r="H141" s="157"/>
      <c r="I141" s="100">
        <f>G134*G141</f>
        <v>0</v>
      </c>
      <c r="J141" s="100"/>
    </row>
    <row r="142" spans="1:10" x14ac:dyDescent="0.35">
      <c r="A142" s="37" t="s">
        <v>60</v>
      </c>
      <c r="B142" s="137" t="s">
        <v>108</v>
      </c>
      <c r="C142" s="137"/>
      <c r="D142" s="137"/>
      <c r="E142" s="137"/>
      <c r="F142" s="137"/>
      <c r="G142" s="157">
        <f>(5/30/12)</f>
        <v>1.3888888888888888E-2</v>
      </c>
      <c r="H142" s="157"/>
      <c r="I142" s="100">
        <f>G134*G142</f>
        <v>0</v>
      </c>
      <c r="J142" s="100"/>
    </row>
    <row r="143" spans="1:10" x14ac:dyDescent="0.35">
      <c r="A143" s="210" t="s">
        <v>109</v>
      </c>
      <c r="B143" s="210"/>
      <c r="C143" s="210"/>
      <c r="D143" s="210"/>
      <c r="E143" s="210"/>
      <c r="F143" s="210"/>
      <c r="G143" s="211">
        <f>SUM(G137:H142)</f>
        <v>0.10230666666666666</v>
      </c>
      <c r="H143" s="211"/>
      <c r="I143" s="212">
        <f>SUM(I137:J142)</f>
        <v>0</v>
      </c>
      <c r="J143" s="212"/>
    </row>
    <row r="144" spans="1:10" x14ac:dyDescent="0.35">
      <c r="A144" s="38" t="s">
        <v>62</v>
      </c>
      <c r="B144" s="213" t="s">
        <v>110</v>
      </c>
      <c r="C144" s="213"/>
      <c r="D144" s="213"/>
      <c r="E144" s="213"/>
      <c r="F144" s="214"/>
      <c r="G144" s="206">
        <f>(G143-G141)*(2/12+(1/3*1/12))</f>
        <v>1.961134259259259E-2</v>
      </c>
      <c r="H144" s="214"/>
      <c r="I144" s="208">
        <f>G134*G144</f>
        <v>0</v>
      </c>
      <c r="J144" s="209"/>
    </row>
    <row r="145" spans="1:10" ht="14.5" customHeight="1" x14ac:dyDescent="0.35">
      <c r="A145" s="197" t="s">
        <v>111</v>
      </c>
      <c r="B145" s="198"/>
      <c r="C145" s="198"/>
      <c r="D145" s="198"/>
      <c r="E145" s="198"/>
      <c r="F145" s="199"/>
      <c r="G145" s="200">
        <f>SUM(G143:H144)</f>
        <v>0.12191800925925925</v>
      </c>
      <c r="H145" s="201"/>
      <c r="I145" s="202">
        <f>SUM(I143:J144)</f>
        <v>0</v>
      </c>
      <c r="J145" s="203"/>
    </row>
    <row r="146" spans="1:10" ht="14.5" customHeight="1" x14ac:dyDescent="0.35">
      <c r="A146" s="38" t="s">
        <v>64</v>
      </c>
      <c r="B146" s="204" t="s">
        <v>112</v>
      </c>
      <c r="C146" s="204"/>
      <c r="D146" s="204"/>
      <c r="E146" s="204"/>
      <c r="F146" s="205"/>
      <c r="G146" s="206">
        <f>G145*G72</f>
        <v>4.120828712962963E-2</v>
      </c>
      <c r="H146" s="207"/>
      <c r="I146" s="208">
        <f>G134*G146</f>
        <v>0</v>
      </c>
      <c r="J146" s="209"/>
    </row>
    <row r="147" spans="1:10" x14ac:dyDescent="0.35">
      <c r="A147" s="217" t="s">
        <v>37</v>
      </c>
      <c r="B147" s="213"/>
      <c r="C147" s="213"/>
      <c r="D147" s="213"/>
      <c r="E147" s="213"/>
      <c r="F147" s="214"/>
      <c r="G147" s="218">
        <f>SUM(G145:H146)</f>
        <v>0.16312629638888887</v>
      </c>
      <c r="H147" s="219"/>
      <c r="I147" s="220">
        <f>G134*G147</f>
        <v>0</v>
      </c>
      <c r="J147" s="221"/>
    </row>
    <row r="148" spans="1:10" ht="31" customHeight="1" x14ac:dyDescent="0.35">
      <c r="A148" s="222" t="s">
        <v>113</v>
      </c>
      <c r="B148" s="222"/>
      <c r="C148" s="222"/>
      <c r="D148" s="222"/>
      <c r="E148" s="222"/>
      <c r="F148" s="222"/>
      <c r="G148" s="222"/>
      <c r="H148" s="222"/>
      <c r="I148" s="222"/>
      <c r="J148" s="222"/>
    </row>
    <row r="149" spans="1:10" ht="14.5" customHeight="1" x14ac:dyDescent="0.35">
      <c r="A149" s="171" t="s">
        <v>114</v>
      </c>
      <c r="B149" s="171"/>
      <c r="C149" s="171"/>
      <c r="D149" s="171"/>
      <c r="E149" s="171"/>
      <c r="F149" s="171"/>
      <c r="G149" s="171"/>
      <c r="H149" s="171"/>
      <c r="I149" s="171"/>
      <c r="J149" s="171"/>
    </row>
    <row r="150" spans="1:10" ht="14.5" customHeight="1" x14ac:dyDescent="0.35">
      <c r="A150" s="171" t="s">
        <v>115</v>
      </c>
      <c r="B150" s="171"/>
      <c r="C150" s="171"/>
      <c r="D150" s="171"/>
      <c r="E150" s="171"/>
      <c r="F150" s="171"/>
      <c r="G150" s="171"/>
      <c r="H150" s="171"/>
      <c r="I150" s="171"/>
      <c r="J150" s="171"/>
    </row>
    <row r="151" spans="1:10" ht="29.5" customHeight="1" x14ac:dyDescent="0.35">
      <c r="A151" s="171" t="s">
        <v>116</v>
      </c>
      <c r="B151" s="171"/>
      <c r="C151" s="171"/>
      <c r="D151" s="171"/>
      <c r="E151" s="171"/>
      <c r="F151" s="171"/>
      <c r="G151" s="171"/>
      <c r="H151" s="171"/>
      <c r="I151" s="171"/>
      <c r="J151" s="171"/>
    </row>
    <row r="152" spans="1:10" ht="29.5" customHeight="1" x14ac:dyDescent="0.35">
      <c r="A152" s="171" t="s">
        <v>483</v>
      </c>
      <c r="B152" s="171"/>
      <c r="C152" s="171"/>
      <c r="D152" s="171"/>
      <c r="E152" s="171"/>
      <c r="F152" s="171"/>
      <c r="G152" s="171"/>
      <c r="H152" s="171"/>
      <c r="I152" s="171"/>
      <c r="J152" s="171"/>
    </row>
    <row r="153" spans="1:10" ht="47" customHeight="1" x14ac:dyDescent="0.35">
      <c r="A153" s="171" t="s">
        <v>484</v>
      </c>
      <c r="B153" s="171"/>
      <c r="C153" s="171"/>
      <c r="D153" s="171"/>
      <c r="E153" s="171"/>
      <c r="F153" s="171"/>
      <c r="G153" s="171"/>
      <c r="H153" s="171"/>
      <c r="I153" s="171"/>
      <c r="J153" s="171"/>
    </row>
    <row r="154" spans="1:10" ht="42.5" customHeight="1" x14ac:dyDescent="0.35">
      <c r="A154" s="171" t="s">
        <v>485</v>
      </c>
      <c r="B154" s="171"/>
      <c r="C154" s="171"/>
      <c r="D154" s="171"/>
      <c r="E154" s="171"/>
      <c r="F154" s="171"/>
      <c r="G154" s="171"/>
      <c r="H154" s="171"/>
      <c r="I154" s="171"/>
      <c r="J154" s="171"/>
    </row>
    <row r="155" spans="1:10" x14ac:dyDescent="0.35">
      <c r="A155" s="215" t="s">
        <v>486</v>
      </c>
      <c r="B155" s="216"/>
      <c r="C155" s="216"/>
      <c r="D155" s="216"/>
      <c r="E155" s="216"/>
      <c r="F155" s="216"/>
      <c r="G155" s="216"/>
      <c r="H155" s="216"/>
      <c r="I155" s="216"/>
      <c r="J155" s="216"/>
    </row>
    <row r="156" spans="1:10" ht="44" customHeight="1" x14ac:dyDescent="0.35">
      <c r="A156" s="195" t="s">
        <v>487</v>
      </c>
      <c r="B156" s="195"/>
      <c r="C156" s="195"/>
      <c r="D156" s="195"/>
      <c r="E156" s="195"/>
      <c r="F156" s="195"/>
      <c r="G156" s="195"/>
      <c r="H156" s="195"/>
      <c r="I156" s="195"/>
      <c r="J156" s="195"/>
    </row>
    <row r="157" spans="1:10" ht="28" customHeight="1" x14ac:dyDescent="0.35">
      <c r="A157" s="195" t="s">
        <v>488</v>
      </c>
      <c r="B157" s="195"/>
      <c r="C157" s="195"/>
      <c r="D157" s="195"/>
      <c r="E157" s="195"/>
      <c r="F157" s="195"/>
      <c r="G157" s="195"/>
      <c r="H157" s="195"/>
      <c r="I157" s="195"/>
      <c r="J157" s="195"/>
    </row>
    <row r="158" spans="1:10" ht="14.5" customHeight="1" x14ac:dyDescent="0.35">
      <c r="A158" s="215" t="s">
        <v>489</v>
      </c>
      <c r="B158" s="216"/>
      <c r="C158" s="216"/>
      <c r="D158" s="216"/>
      <c r="E158" s="216"/>
      <c r="F158" s="216"/>
      <c r="G158" s="216"/>
      <c r="H158" s="216"/>
      <c r="I158" s="216"/>
      <c r="J158" s="216"/>
    </row>
    <row r="159" spans="1:10" ht="14.5" customHeight="1" x14ac:dyDescent="0.35">
      <c r="A159" s="43"/>
      <c r="B159" s="139"/>
      <c r="C159" s="139"/>
      <c r="D159" s="139"/>
      <c r="E159" s="139"/>
      <c r="F159" s="139"/>
      <c r="G159" s="139"/>
      <c r="H159" s="139"/>
      <c r="I159" s="139"/>
      <c r="J159" s="139"/>
    </row>
    <row r="160" spans="1:10" x14ac:dyDescent="0.35">
      <c r="A160" s="149" t="s">
        <v>117</v>
      </c>
      <c r="B160" s="149"/>
      <c r="C160" s="149"/>
      <c r="D160" s="149"/>
      <c r="E160" s="149"/>
      <c r="F160" s="149"/>
      <c r="G160" s="149"/>
      <c r="H160" s="149"/>
      <c r="I160" s="149"/>
      <c r="J160" s="149"/>
    </row>
    <row r="161" spans="1:10" x14ac:dyDescent="0.35">
      <c r="A161" s="223"/>
      <c r="B161" s="223"/>
      <c r="C161" s="223"/>
      <c r="D161" s="223"/>
      <c r="E161" s="223"/>
      <c r="F161" s="223"/>
      <c r="G161" s="224"/>
      <c r="H161" s="224"/>
      <c r="I161" s="224"/>
      <c r="J161" s="224"/>
    </row>
    <row r="162" spans="1:10" x14ac:dyDescent="0.35">
      <c r="A162" s="39" t="s">
        <v>118</v>
      </c>
      <c r="B162" s="103" t="s">
        <v>119</v>
      </c>
      <c r="C162" s="103"/>
      <c r="D162" s="103"/>
      <c r="E162" s="103"/>
      <c r="F162" s="103"/>
      <c r="G162" s="103" t="s">
        <v>32</v>
      </c>
      <c r="H162" s="103"/>
      <c r="I162" s="103"/>
      <c r="J162" s="103"/>
    </row>
    <row r="163" spans="1:10" x14ac:dyDescent="0.35">
      <c r="A163" s="37" t="s">
        <v>6</v>
      </c>
      <c r="B163" s="137" t="s">
        <v>120</v>
      </c>
      <c r="C163" s="137"/>
      <c r="D163" s="137"/>
      <c r="E163" s="137"/>
      <c r="F163" s="137"/>
      <c r="G163" s="170">
        <v>0</v>
      </c>
      <c r="H163" s="170"/>
      <c r="I163" s="170"/>
      <c r="J163" s="170"/>
    </row>
    <row r="164" spans="1:10" x14ac:dyDescent="0.35">
      <c r="A164" s="103" t="s">
        <v>37</v>
      </c>
      <c r="B164" s="103"/>
      <c r="C164" s="103"/>
      <c r="D164" s="103"/>
      <c r="E164" s="103"/>
      <c r="F164" s="103"/>
      <c r="G164" s="175">
        <f>SUM(G163)</f>
        <v>0</v>
      </c>
      <c r="H164" s="175"/>
      <c r="I164" s="175"/>
      <c r="J164" s="175"/>
    </row>
    <row r="165" spans="1:10" ht="14.5" customHeight="1" x14ac:dyDescent="0.35">
      <c r="A165" s="252" t="s">
        <v>190</v>
      </c>
      <c r="B165" s="252"/>
      <c r="C165" s="252"/>
      <c r="D165" s="252"/>
      <c r="E165" s="252"/>
      <c r="F165" s="252"/>
      <c r="G165" s="252"/>
      <c r="H165" s="252"/>
      <c r="I165" s="252"/>
      <c r="J165" s="252"/>
    </row>
    <row r="166" spans="1:10" ht="14.5" customHeight="1" x14ac:dyDescent="0.35">
      <c r="A166" s="43"/>
      <c r="B166" s="132"/>
      <c r="C166" s="132"/>
      <c r="D166" s="132"/>
      <c r="E166" s="132"/>
      <c r="F166" s="132"/>
      <c r="G166" s="132"/>
      <c r="H166" s="132"/>
      <c r="I166" s="132"/>
      <c r="J166" s="132"/>
    </row>
    <row r="167" spans="1:10" ht="14.5" customHeight="1" x14ac:dyDescent="0.35">
      <c r="A167" s="149" t="s">
        <v>122</v>
      </c>
      <c r="B167" s="149"/>
      <c r="C167" s="149"/>
      <c r="D167" s="149"/>
      <c r="E167" s="149"/>
      <c r="F167" s="149"/>
      <c r="G167" s="149"/>
      <c r="H167" s="149"/>
      <c r="I167" s="149"/>
      <c r="J167" s="149"/>
    </row>
    <row r="168" spans="1:10" x14ac:dyDescent="0.35">
      <c r="A168" s="43"/>
      <c r="B168" s="139"/>
      <c r="C168" s="139"/>
      <c r="D168" s="139"/>
      <c r="E168" s="139"/>
      <c r="F168" s="139"/>
      <c r="G168" s="179"/>
      <c r="H168" s="179"/>
      <c r="I168" s="179"/>
      <c r="J168" s="179"/>
    </row>
    <row r="169" spans="1:10" x14ac:dyDescent="0.35">
      <c r="A169" s="39">
        <v>4</v>
      </c>
      <c r="B169" s="103" t="s">
        <v>123</v>
      </c>
      <c r="C169" s="103"/>
      <c r="D169" s="103"/>
      <c r="E169" s="103"/>
      <c r="F169" s="103"/>
      <c r="G169" s="103" t="s">
        <v>32</v>
      </c>
      <c r="H169" s="103"/>
      <c r="I169" s="103"/>
      <c r="J169" s="103"/>
    </row>
    <row r="170" spans="1:10" x14ac:dyDescent="0.35">
      <c r="A170" s="37" t="s">
        <v>100</v>
      </c>
      <c r="B170" s="137" t="s">
        <v>124</v>
      </c>
      <c r="C170" s="137"/>
      <c r="D170" s="137"/>
      <c r="E170" s="137"/>
      <c r="F170" s="137"/>
      <c r="G170" s="100">
        <f>I147</f>
        <v>0</v>
      </c>
      <c r="H170" s="100"/>
      <c r="I170" s="100"/>
      <c r="J170" s="100"/>
    </row>
    <row r="171" spans="1:10" x14ac:dyDescent="0.35">
      <c r="A171" s="37" t="s">
        <v>118</v>
      </c>
      <c r="B171" s="148" t="s">
        <v>125</v>
      </c>
      <c r="C171" s="148"/>
      <c r="D171" s="148"/>
      <c r="E171" s="148"/>
      <c r="F171" s="148"/>
      <c r="G171" s="100">
        <f>G164</f>
        <v>0</v>
      </c>
      <c r="H171" s="100"/>
      <c r="I171" s="100"/>
      <c r="J171" s="100"/>
    </row>
    <row r="172" spans="1:10" x14ac:dyDescent="0.35">
      <c r="A172" s="103" t="s">
        <v>37</v>
      </c>
      <c r="B172" s="103"/>
      <c r="C172" s="103"/>
      <c r="D172" s="103"/>
      <c r="E172" s="103"/>
      <c r="F172" s="103"/>
      <c r="G172" s="102">
        <f>SUM(G170:J171)</f>
        <v>0</v>
      </c>
      <c r="H172" s="102"/>
      <c r="I172" s="102"/>
      <c r="J172" s="102"/>
    </row>
    <row r="173" spans="1:10" ht="14.5" customHeight="1" x14ac:dyDescent="0.35">
      <c r="A173" s="43"/>
      <c r="B173" s="139"/>
      <c r="C173" s="139"/>
      <c r="D173" s="139"/>
      <c r="E173" s="139"/>
      <c r="F173" s="139"/>
      <c r="G173" s="139"/>
      <c r="H173" s="139"/>
      <c r="I173" s="139"/>
      <c r="J173" s="139"/>
    </row>
    <row r="174" spans="1:10" x14ac:dyDescent="0.35">
      <c r="A174" s="43"/>
      <c r="B174" s="132"/>
      <c r="C174" s="132"/>
      <c r="D174" s="132"/>
      <c r="E174" s="132"/>
      <c r="F174" s="132"/>
      <c r="G174" s="132"/>
      <c r="H174" s="132"/>
      <c r="I174" s="132"/>
      <c r="J174" s="132"/>
    </row>
    <row r="175" spans="1:10" ht="14.5" customHeight="1" x14ac:dyDescent="0.35">
      <c r="A175" s="225" t="s">
        <v>126</v>
      </c>
      <c r="B175" s="225"/>
      <c r="C175" s="225"/>
      <c r="D175" s="225"/>
      <c r="E175" s="225"/>
      <c r="F175" s="225"/>
      <c r="G175" s="225"/>
      <c r="H175" s="225"/>
      <c r="I175" s="225"/>
      <c r="J175" s="225"/>
    </row>
    <row r="176" spans="1:10" ht="14.5" customHeight="1" x14ac:dyDescent="0.35">
      <c r="A176" s="30"/>
      <c r="B176" s="226"/>
      <c r="C176" s="226"/>
      <c r="D176" s="226"/>
      <c r="E176" s="226"/>
      <c r="F176" s="226"/>
      <c r="G176" s="226"/>
      <c r="H176" s="226"/>
      <c r="I176" s="226"/>
      <c r="J176" s="226"/>
    </row>
    <row r="177" spans="1:10" x14ac:dyDescent="0.35">
      <c r="A177" s="59">
        <v>5</v>
      </c>
      <c r="B177" s="227" t="s">
        <v>127</v>
      </c>
      <c r="C177" s="227"/>
      <c r="D177" s="227"/>
      <c r="E177" s="227"/>
      <c r="F177" s="227"/>
      <c r="G177" s="176" t="s">
        <v>32</v>
      </c>
      <c r="H177" s="176"/>
      <c r="I177" s="176"/>
      <c r="J177" s="176"/>
    </row>
    <row r="178" spans="1:10" x14ac:dyDescent="0.35">
      <c r="A178" s="14" t="s">
        <v>6</v>
      </c>
      <c r="B178" s="253" t="s">
        <v>389</v>
      </c>
      <c r="C178" s="254"/>
      <c r="D178" s="254"/>
      <c r="E178" s="254"/>
      <c r="F178" s="255"/>
      <c r="G178" s="125">
        <f>INSUMOS!E13</f>
        <v>0</v>
      </c>
      <c r="H178" s="126"/>
      <c r="I178" s="126"/>
      <c r="J178" s="127"/>
    </row>
    <row r="179" spans="1:10" ht="14.5" customHeight="1" x14ac:dyDescent="0.35">
      <c r="A179" s="14" t="s">
        <v>8</v>
      </c>
      <c r="B179" s="253" t="s">
        <v>390</v>
      </c>
      <c r="C179" s="254"/>
      <c r="D179" s="254"/>
      <c r="E179" s="254"/>
      <c r="F179" s="255"/>
      <c r="G179" s="125">
        <f>INSUMOS!F32</f>
        <v>0</v>
      </c>
      <c r="H179" s="126"/>
      <c r="I179" s="126"/>
      <c r="J179" s="127"/>
    </row>
    <row r="180" spans="1:10" x14ac:dyDescent="0.35">
      <c r="A180" s="176" t="s">
        <v>66</v>
      </c>
      <c r="B180" s="176"/>
      <c r="C180" s="176"/>
      <c r="D180" s="176"/>
      <c r="E180" s="176"/>
      <c r="F180" s="176"/>
      <c r="G180" s="228">
        <f>SUM(G178:J179)</f>
        <v>0</v>
      </c>
      <c r="H180" s="228"/>
      <c r="I180" s="228"/>
      <c r="J180" s="228"/>
    </row>
    <row r="181" spans="1:10" x14ac:dyDescent="0.35">
      <c r="A181" s="230" t="s">
        <v>391</v>
      </c>
      <c r="B181" s="230"/>
      <c r="C181" s="230"/>
      <c r="D181" s="230"/>
      <c r="E181" s="230"/>
      <c r="F181" s="230"/>
      <c r="G181" s="230"/>
      <c r="H181" s="230"/>
      <c r="I181" s="230"/>
      <c r="J181" s="230"/>
    </row>
    <row r="182" spans="1:10" x14ac:dyDescent="0.35">
      <c r="A182" s="41"/>
      <c r="B182" s="229"/>
      <c r="C182" s="229"/>
      <c r="D182" s="229"/>
      <c r="E182" s="229"/>
      <c r="F182" s="229"/>
      <c r="G182" s="229"/>
      <c r="H182" s="229"/>
      <c r="I182" s="229"/>
      <c r="J182" s="229"/>
    </row>
    <row r="183" spans="1:10" ht="14.5" customHeight="1" x14ac:dyDescent="0.35">
      <c r="A183" s="225" t="s">
        <v>128</v>
      </c>
      <c r="B183" s="225"/>
      <c r="C183" s="225"/>
      <c r="D183" s="225"/>
      <c r="E183" s="225"/>
      <c r="F183" s="225"/>
      <c r="G183" s="225"/>
      <c r="H183" s="225"/>
      <c r="I183" s="225"/>
      <c r="J183" s="225"/>
    </row>
    <row r="184" spans="1:10" x14ac:dyDescent="0.35">
      <c r="A184" s="233" t="s">
        <v>186</v>
      </c>
      <c r="B184" s="233"/>
      <c r="C184" s="233"/>
      <c r="D184" s="233"/>
      <c r="E184" s="233"/>
      <c r="F184" s="233"/>
      <c r="G184" s="234">
        <f>G40+G107+I120+G172+G180</f>
        <v>0</v>
      </c>
      <c r="H184" s="235"/>
      <c r="I184" s="235"/>
      <c r="J184" s="235"/>
    </row>
    <row r="185" spans="1:10" x14ac:dyDescent="0.35">
      <c r="A185" s="233" t="s">
        <v>129</v>
      </c>
      <c r="B185" s="233"/>
      <c r="C185" s="233"/>
      <c r="D185" s="233"/>
      <c r="E185" s="233"/>
      <c r="F185" s="233"/>
      <c r="G185" s="234">
        <f>G184+I188</f>
        <v>0</v>
      </c>
      <c r="H185" s="235"/>
      <c r="I185" s="235"/>
      <c r="J185" s="235"/>
    </row>
    <row r="186" spans="1:10" x14ac:dyDescent="0.35">
      <c r="A186" s="233" t="s">
        <v>130</v>
      </c>
      <c r="B186" s="233"/>
      <c r="C186" s="233"/>
      <c r="D186" s="233"/>
      <c r="E186" s="233"/>
      <c r="F186" s="233"/>
      <c r="G186" s="236">
        <f>(G185+I189)/(1-G190)</f>
        <v>0</v>
      </c>
      <c r="H186" s="236"/>
      <c r="I186" s="236"/>
      <c r="J186" s="236"/>
    </row>
    <row r="187" spans="1:10" ht="14.5" customHeight="1" x14ac:dyDescent="0.35">
      <c r="A187" s="40">
        <v>6</v>
      </c>
      <c r="B187" s="227" t="s">
        <v>131</v>
      </c>
      <c r="C187" s="227"/>
      <c r="D187" s="227"/>
      <c r="E187" s="227"/>
      <c r="F187" s="227"/>
      <c r="G187" s="176" t="s">
        <v>45</v>
      </c>
      <c r="H187" s="176"/>
      <c r="I187" s="176" t="s">
        <v>32</v>
      </c>
      <c r="J187" s="176"/>
    </row>
    <row r="188" spans="1:10" ht="14.5" customHeight="1" x14ac:dyDescent="0.35">
      <c r="A188" s="14" t="s">
        <v>6</v>
      </c>
      <c r="B188" s="177" t="s">
        <v>132</v>
      </c>
      <c r="C188" s="177"/>
      <c r="D188" s="177"/>
      <c r="E188" s="177"/>
      <c r="F188" s="177"/>
      <c r="G188" s="231"/>
      <c r="H188" s="231"/>
      <c r="I188" s="232">
        <f>G184*G188</f>
        <v>0</v>
      </c>
      <c r="J188" s="177"/>
    </row>
    <row r="189" spans="1:10" ht="14.5" customHeight="1" x14ac:dyDescent="0.35">
      <c r="A189" s="14" t="s">
        <v>8</v>
      </c>
      <c r="B189" s="177" t="s">
        <v>133</v>
      </c>
      <c r="C189" s="177"/>
      <c r="D189" s="177"/>
      <c r="E189" s="177"/>
      <c r="F189" s="177"/>
      <c r="G189" s="231"/>
      <c r="H189" s="231"/>
      <c r="I189" s="232">
        <f>G185*G189</f>
        <v>0</v>
      </c>
      <c r="J189" s="177"/>
    </row>
    <row r="190" spans="1:10" x14ac:dyDescent="0.35">
      <c r="A190" s="14" t="s">
        <v>11</v>
      </c>
      <c r="B190" s="177" t="s">
        <v>134</v>
      </c>
      <c r="C190" s="177"/>
      <c r="D190" s="177"/>
      <c r="E190" s="177"/>
      <c r="F190" s="177"/>
      <c r="G190" s="231">
        <f>SUM(G191:H193)</f>
        <v>0</v>
      </c>
      <c r="H190" s="231"/>
      <c r="I190" s="250">
        <f>G186*G190</f>
        <v>0</v>
      </c>
      <c r="J190" s="251"/>
    </row>
    <row r="191" spans="1:10" ht="14.5" customHeight="1" x14ac:dyDescent="0.35">
      <c r="A191" s="42" t="s">
        <v>135</v>
      </c>
      <c r="B191" s="240" t="s">
        <v>136</v>
      </c>
      <c r="C191" s="240"/>
      <c r="D191" s="240"/>
      <c r="E191" s="240"/>
      <c r="F191" s="240"/>
      <c r="G191" s="241"/>
      <c r="H191" s="241"/>
      <c r="I191" s="242">
        <f>G186*G191</f>
        <v>0</v>
      </c>
      <c r="J191" s="240"/>
    </row>
    <row r="192" spans="1:10" x14ac:dyDescent="0.35">
      <c r="A192" s="42" t="s">
        <v>137</v>
      </c>
      <c r="B192" s="240" t="s">
        <v>138</v>
      </c>
      <c r="C192" s="240"/>
      <c r="D192" s="240"/>
      <c r="E192" s="240"/>
      <c r="F192" s="240"/>
      <c r="G192" s="241"/>
      <c r="H192" s="241"/>
      <c r="I192" s="242">
        <f>G186*G192</f>
        <v>0</v>
      </c>
      <c r="J192" s="240"/>
    </row>
    <row r="193" spans="1:10" x14ac:dyDescent="0.35">
      <c r="A193" s="42" t="s">
        <v>139</v>
      </c>
      <c r="B193" s="240" t="s">
        <v>140</v>
      </c>
      <c r="C193" s="240"/>
      <c r="D193" s="240"/>
      <c r="E193" s="240"/>
      <c r="F193" s="240"/>
      <c r="G193" s="241"/>
      <c r="H193" s="241"/>
      <c r="I193" s="242">
        <f>G186*G193</f>
        <v>0</v>
      </c>
      <c r="J193" s="240"/>
    </row>
    <row r="194" spans="1:10" x14ac:dyDescent="0.35">
      <c r="A194" s="176" t="s">
        <v>66</v>
      </c>
      <c r="B194" s="176"/>
      <c r="C194" s="176"/>
      <c r="D194" s="176"/>
      <c r="E194" s="176"/>
      <c r="F194" s="176"/>
      <c r="G194" s="231"/>
      <c r="H194" s="231"/>
      <c r="I194" s="232">
        <f>SUM(I188:J190)</f>
        <v>0</v>
      </c>
      <c r="J194" s="177"/>
    </row>
    <row r="195" spans="1:10" x14ac:dyDescent="0.35">
      <c r="A195" s="238" t="s">
        <v>187</v>
      </c>
      <c r="B195" s="238"/>
      <c r="C195" s="238"/>
      <c r="D195" s="238"/>
      <c r="E195" s="238"/>
      <c r="F195" s="238"/>
      <c r="G195" s="238"/>
      <c r="H195" s="238"/>
      <c r="I195" s="238"/>
      <c r="J195" s="238"/>
    </row>
    <row r="196" spans="1:10" x14ac:dyDescent="0.35">
      <c r="A196" s="239" t="s">
        <v>188</v>
      </c>
      <c r="B196" s="239"/>
      <c r="C196" s="239"/>
      <c r="D196" s="239"/>
      <c r="E196" s="239"/>
      <c r="F196" s="239"/>
      <c r="G196" s="239"/>
      <c r="H196" s="239"/>
      <c r="I196" s="239"/>
      <c r="J196" s="239"/>
    </row>
    <row r="197" spans="1:10" ht="27.5" customHeight="1" x14ac:dyDescent="0.35">
      <c r="A197" s="172" t="s">
        <v>189</v>
      </c>
      <c r="B197" s="172"/>
      <c r="C197" s="172"/>
      <c r="D197" s="172"/>
      <c r="E197" s="172"/>
      <c r="F197" s="172"/>
      <c r="G197" s="172"/>
      <c r="H197" s="172"/>
      <c r="I197" s="172"/>
      <c r="J197" s="172"/>
    </row>
    <row r="198" spans="1:10" x14ac:dyDescent="0.35">
      <c r="A198" s="172" t="s">
        <v>481</v>
      </c>
      <c r="B198" s="172"/>
      <c r="C198" s="172"/>
      <c r="D198" s="172"/>
      <c r="E198" s="172"/>
      <c r="F198" s="172"/>
      <c r="G198" s="172"/>
      <c r="H198" s="172"/>
      <c r="I198" s="172"/>
      <c r="J198" s="172"/>
    </row>
    <row r="199" spans="1:10" ht="71" customHeight="1" x14ac:dyDescent="0.35">
      <c r="A199" s="172" t="s">
        <v>504</v>
      </c>
      <c r="B199" s="172"/>
      <c r="C199" s="172"/>
      <c r="D199" s="172"/>
      <c r="E199" s="172"/>
      <c r="F199" s="172"/>
      <c r="G199" s="172"/>
      <c r="H199" s="172"/>
      <c r="I199" s="172"/>
      <c r="J199" s="172"/>
    </row>
    <row r="200" spans="1:10" ht="14.5" customHeight="1" x14ac:dyDescent="0.35">
      <c r="A200" s="41"/>
      <c r="B200" s="229"/>
      <c r="C200" s="229"/>
      <c r="D200" s="229"/>
      <c r="E200" s="229"/>
      <c r="F200" s="229"/>
      <c r="G200" s="229"/>
      <c r="H200" s="229"/>
      <c r="I200" s="229"/>
      <c r="J200" s="229"/>
    </row>
    <row r="201" spans="1:10" ht="14.5" customHeight="1" x14ac:dyDescent="0.35">
      <c r="A201" s="225" t="s">
        <v>141</v>
      </c>
      <c r="B201" s="225"/>
      <c r="C201" s="225"/>
      <c r="D201" s="225"/>
      <c r="E201" s="225"/>
      <c r="F201" s="225"/>
      <c r="G201" s="225"/>
      <c r="H201" s="225"/>
      <c r="I201" s="225"/>
      <c r="J201" s="225"/>
    </row>
    <row r="202" spans="1:10" ht="14.5" customHeight="1" x14ac:dyDescent="0.35">
      <c r="A202" s="30"/>
      <c r="B202" s="226"/>
      <c r="C202" s="226"/>
      <c r="D202" s="226"/>
      <c r="E202" s="226"/>
      <c r="F202" s="226"/>
      <c r="G202" s="226"/>
      <c r="H202" s="226"/>
      <c r="I202" s="226"/>
      <c r="J202" s="226"/>
    </row>
    <row r="203" spans="1:10" ht="14.5" customHeight="1" x14ac:dyDescent="0.35">
      <c r="A203" s="40"/>
      <c r="B203" s="176" t="s">
        <v>142</v>
      </c>
      <c r="C203" s="176"/>
      <c r="D203" s="176"/>
      <c r="E203" s="176"/>
      <c r="F203" s="176"/>
      <c r="G203" s="176" t="s">
        <v>32</v>
      </c>
      <c r="H203" s="176"/>
      <c r="I203" s="176"/>
      <c r="J203" s="176"/>
    </row>
    <row r="204" spans="1:10" ht="14.5" customHeight="1" x14ac:dyDescent="0.35">
      <c r="A204" s="40" t="s">
        <v>6</v>
      </c>
      <c r="B204" s="177" t="s">
        <v>30</v>
      </c>
      <c r="C204" s="177"/>
      <c r="D204" s="177"/>
      <c r="E204" s="177"/>
      <c r="F204" s="177"/>
      <c r="G204" s="178">
        <f>G40</f>
        <v>0</v>
      </c>
      <c r="H204" s="178"/>
      <c r="I204" s="178"/>
      <c r="J204" s="178"/>
    </row>
    <row r="205" spans="1:10" ht="14.5" customHeight="1" x14ac:dyDescent="0.35">
      <c r="A205" s="40" t="s">
        <v>8</v>
      </c>
      <c r="B205" s="177" t="s">
        <v>40</v>
      </c>
      <c r="C205" s="177"/>
      <c r="D205" s="177"/>
      <c r="E205" s="177"/>
      <c r="F205" s="177"/>
      <c r="G205" s="178">
        <f>G107</f>
        <v>0</v>
      </c>
      <c r="H205" s="178"/>
      <c r="I205" s="178"/>
      <c r="J205" s="178"/>
    </row>
    <row r="206" spans="1:10" ht="14.5" customHeight="1" x14ac:dyDescent="0.35">
      <c r="A206" s="40" t="s">
        <v>11</v>
      </c>
      <c r="B206" s="177" t="s">
        <v>82</v>
      </c>
      <c r="C206" s="177"/>
      <c r="D206" s="177"/>
      <c r="E206" s="177"/>
      <c r="F206" s="177"/>
      <c r="G206" s="178">
        <f>I120</f>
        <v>0</v>
      </c>
      <c r="H206" s="178"/>
      <c r="I206" s="178"/>
      <c r="J206" s="178"/>
    </row>
    <row r="207" spans="1:10" ht="14.5" customHeight="1" x14ac:dyDescent="0.35">
      <c r="A207" s="40" t="s">
        <v>13</v>
      </c>
      <c r="B207" s="177" t="s">
        <v>95</v>
      </c>
      <c r="C207" s="177"/>
      <c r="D207" s="177"/>
      <c r="E207" s="177"/>
      <c r="F207" s="177"/>
      <c r="G207" s="178">
        <f>G172</f>
        <v>0</v>
      </c>
      <c r="H207" s="178"/>
      <c r="I207" s="178"/>
      <c r="J207" s="178"/>
    </row>
    <row r="208" spans="1:10" ht="14.5" customHeight="1" x14ac:dyDescent="0.35">
      <c r="A208" s="40" t="s">
        <v>58</v>
      </c>
      <c r="B208" s="177" t="s">
        <v>126</v>
      </c>
      <c r="C208" s="177"/>
      <c r="D208" s="177"/>
      <c r="E208" s="177"/>
      <c r="F208" s="177"/>
      <c r="G208" s="178">
        <f>G180</f>
        <v>0</v>
      </c>
      <c r="H208" s="178"/>
      <c r="I208" s="178"/>
      <c r="J208" s="178"/>
    </row>
    <row r="209" spans="1:10" ht="14.5" customHeight="1" x14ac:dyDescent="0.35">
      <c r="A209" s="176" t="s">
        <v>143</v>
      </c>
      <c r="B209" s="176"/>
      <c r="C209" s="176"/>
      <c r="D209" s="176"/>
      <c r="E209" s="176"/>
      <c r="F209" s="176"/>
      <c r="G209" s="228">
        <f>SUM(G204:J208)</f>
        <v>0</v>
      </c>
      <c r="H209" s="228"/>
      <c r="I209" s="228"/>
      <c r="J209" s="228"/>
    </row>
    <row r="210" spans="1:10" ht="14.5" customHeight="1" x14ac:dyDescent="0.35">
      <c r="A210" s="40" t="s">
        <v>60</v>
      </c>
      <c r="B210" s="177" t="s">
        <v>144</v>
      </c>
      <c r="C210" s="177"/>
      <c r="D210" s="177"/>
      <c r="E210" s="177"/>
      <c r="F210" s="177"/>
      <c r="G210" s="178">
        <f>I194</f>
        <v>0</v>
      </c>
      <c r="H210" s="178"/>
      <c r="I210" s="178"/>
      <c r="J210" s="178"/>
    </row>
    <row r="211" spans="1:10" x14ac:dyDescent="0.35">
      <c r="A211" s="176" t="s">
        <v>145</v>
      </c>
      <c r="B211" s="176"/>
      <c r="C211" s="176"/>
      <c r="D211" s="176"/>
      <c r="E211" s="176"/>
      <c r="F211" s="176"/>
      <c r="G211" s="228">
        <f>SUM(G209:J210)</f>
        <v>0</v>
      </c>
      <c r="H211" s="228"/>
      <c r="I211" s="228"/>
      <c r="J211" s="228"/>
    </row>
    <row r="212" spans="1:10" x14ac:dyDescent="0.35">
      <c r="A212" s="176" t="s">
        <v>146</v>
      </c>
      <c r="B212" s="176"/>
      <c r="C212" s="176"/>
      <c r="D212" s="176"/>
      <c r="E212" s="176"/>
      <c r="F212" s="176"/>
      <c r="G212" s="237">
        <v>2</v>
      </c>
      <c r="H212" s="237"/>
      <c r="I212" s="237"/>
      <c r="J212" s="237"/>
    </row>
    <row r="213" spans="1:10" x14ac:dyDescent="0.35">
      <c r="A213" s="176" t="s">
        <v>147</v>
      </c>
      <c r="B213" s="176"/>
      <c r="C213" s="176"/>
      <c r="D213" s="176"/>
      <c r="E213" s="176"/>
      <c r="F213" s="176"/>
      <c r="G213" s="228">
        <f>G211*G212</f>
        <v>0</v>
      </c>
      <c r="H213" s="228"/>
      <c r="I213" s="228"/>
      <c r="J213" s="228"/>
    </row>
    <row r="214" spans="1:10" x14ac:dyDescent="0.35">
      <c r="A214" s="176" t="s">
        <v>148</v>
      </c>
      <c r="B214" s="176"/>
      <c r="C214" s="176"/>
      <c r="D214" s="176"/>
      <c r="E214" s="176"/>
      <c r="F214" s="176"/>
      <c r="G214" s="228">
        <f>G213*12</f>
        <v>0</v>
      </c>
      <c r="H214" s="228"/>
      <c r="I214" s="228"/>
      <c r="J214" s="228"/>
    </row>
  </sheetData>
  <mergeCells count="404">
    <mergeCell ref="A197:J197"/>
    <mergeCell ref="A213:F213"/>
    <mergeCell ref="G213:J213"/>
    <mergeCell ref="A214:F214"/>
    <mergeCell ref="G214:J214"/>
    <mergeCell ref="G200:H200"/>
    <mergeCell ref="I200:J200"/>
    <mergeCell ref="A201:J201"/>
    <mergeCell ref="G202:H202"/>
    <mergeCell ref="I202:J202"/>
    <mergeCell ref="B205:F205"/>
    <mergeCell ref="B207:F207"/>
    <mergeCell ref="B208:F208"/>
    <mergeCell ref="B210:F210"/>
    <mergeCell ref="B203:F203"/>
    <mergeCell ref="G203:J203"/>
    <mergeCell ref="B204:F204"/>
    <mergeCell ref="G204:J204"/>
    <mergeCell ref="G205:J205"/>
    <mergeCell ref="B200:F200"/>
    <mergeCell ref="B202:F202"/>
    <mergeCell ref="A199:J199"/>
    <mergeCell ref="A185:F185"/>
    <mergeCell ref="G185:J185"/>
    <mergeCell ref="A186:F186"/>
    <mergeCell ref="G186:J186"/>
    <mergeCell ref="A211:F211"/>
    <mergeCell ref="G211:J211"/>
    <mergeCell ref="A212:F212"/>
    <mergeCell ref="G212:J212"/>
    <mergeCell ref="G192:H192"/>
    <mergeCell ref="I192:J192"/>
    <mergeCell ref="B193:F193"/>
    <mergeCell ref="G193:H193"/>
    <mergeCell ref="I193:J193"/>
    <mergeCell ref="A194:F194"/>
    <mergeCell ref="A196:J196"/>
    <mergeCell ref="A198:J198"/>
    <mergeCell ref="A209:F209"/>
    <mergeCell ref="G209:J209"/>
    <mergeCell ref="G210:J210"/>
    <mergeCell ref="B206:F206"/>
    <mergeCell ref="G206:J206"/>
    <mergeCell ref="G207:J207"/>
    <mergeCell ref="G208:J208"/>
    <mergeCell ref="A195:J195"/>
    <mergeCell ref="I147:J147"/>
    <mergeCell ref="A155:J155"/>
    <mergeCell ref="A157:J157"/>
    <mergeCell ref="A158:J158"/>
    <mergeCell ref="G159:H159"/>
    <mergeCell ref="I159:J159"/>
    <mergeCell ref="A160:J160"/>
    <mergeCell ref="A161:F161"/>
    <mergeCell ref="G161:J161"/>
    <mergeCell ref="A150:J150"/>
    <mergeCell ref="A151:J151"/>
    <mergeCell ref="A153:J153"/>
    <mergeCell ref="A154:J154"/>
    <mergeCell ref="A148:J148"/>
    <mergeCell ref="A149:J149"/>
    <mergeCell ref="A147:F147"/>
    <mergeCell ref="G147:H147"/>
    <mergeCell ref="A152:J152"/>
    <mergeCell ref="A75:J75"/>
    <mergeCell ref="A76:J76"/>
    <mergeCell ref="A77:J77"/>
    <mergeCell ref="B89:F89"/>
    <mergeCell ref="G89:J89"/>
    <mergeCell ref="B90:F90"/>
    <mergeCell ref="G90:J90"/>
    <mergeCell ref="A96:J96"/>
    <mergeCell ref="A98:J98"/>
    <mergeCell ref="G91:J91"/>
    <mergeCell ref="B92:F92"/>
    <mergeCell ref="G92:J92"/>
    <mergeCell ref="B93:F93"/>
    <mergeCell ref="G93:J93"/>
    <mergeCell ref="B94:F94"/>
    <mergeCell ref="G94:J94"/>
    <mergeCell ref="A95:F95"/>
    <mergeCell ref="G95:J95"/>
    <mergeCell ref="A1:J1"/>
    <mergeCell ref="A2:J2"/>
    <mergeCell ref="B3:F3"/>
    <mergeCell ref="G3:H3"/>
    <mergeCell ref="I3:J3"/>
    <mergeCell ref="A97:J97"/>
    <mergeCell ref="A8:J8"/>
    <mergeCell ref="A9:J9"/>
    <mergeCell ref="B10:F10"/>
    <mergeCell ref="G10:J10"/>
    <mergeCell ref="B11:F11"/>
    <mergeCell ref="G11:J11"/>
    <mergeCell ref="A4:J4"/>
    <mergeCell ref="A5:C5"/>
    <mergeCell ref="D5:J5"/>
    <mergeCell ref="A6:C6"/>
    <mergeCell ref="D6:J6"/>
    <mergeCell ref="A7:J7"/>
    <mergeCell ref="A16:J16"/>
    <mergeCell ref="A17:C17"/>
    <mergeCell ref="D17:E17"/>
    <mergeCell ref="F17:J17"/>
    <mergeCell ref="A18:C18"/>
    <mergeCell ref="D18:E18"/>
    <mergeCell ref="F18:J18"/>
    <mergeCell ref="B12:F12"/>
    <mergeCell ref="G12:J12"/>
    <mergeCell ref="B13:F13"/>
    <mergeCell ref="G13:J13"/>
    <mergeCell ref="A14:J14"/>
    <mergeCell ref="A15:J15"/>
    <mergeCell ref="B23:F23"/>
    <mergeCell ref="G23:J23"/>
    <mergeCell ref="B24:F24"/>
    <mergeCell ref="G24:J24"/>
    <mergeCell ref="B25:F25"/>
    <mergeCell ref="G25:J25"/>
    <mergeCell ref="A19:J19"/>
    <mergeCell ref="A20:J20"/>
    <mergeCell ref="B21:F21"/>
    <mergeCell ref="G21:H21"/>
    <mergeCell ref="I21:J21"/>
    <mergeCell ref="B22:F22"/>
    <mergeCell ref="G22:J22"/>
    <mergeCell ref="A31:J31"/>
    <mergeCell ref="B32:F32"/>
    <mergeCell ref="G32:H32"/>
    <mergeCell ref="I32:J32"/>
    <mergeCell ref="B33:F33"/>
    <mergeCell ref="G33:J33"/>
    <mergeCell ref="B26:F26"/>
    <mergeCell ref="G26:J26"/>
    <mergeCell ref="A27:J27"/>
    <mergeCell ref="A28:J28"/>
    <mergeCell ref="A29:J29"/>
    <mergeCell ref="B30:F30"/>
    <mergeCell ref="G30:H30"/>
    <mergeCell ref="I30:J30"/>
    <mergeCell ref="B37:F37"/>
    <mergeCell ref="G37:J37"/>
    <mergeCell ref="A38:F38"/>
    <mergeCell ref="G38:J38"/>
    <mergeCell ref="B34:F34"/>
    <mergeCell ref="G34:J34"/>
    <mergeCell ref="B35:F35"/>
    <mergeCell ref="G35:J35"/>
    <mergeCell ref="B36:F36"/>
    <mergeCell ref="G36:J36"/>
    <mergeCell ref="B39:F39"/>
    <mergeCell ref="G39:J39"/>
    <mergeCell ref="A40:F40"/>
    <mergeCell ref="G40:J40"/>
    <mergeCell ref="A45:J45"/>
    <mergeCell ref="A41:J41"/>
    <mergeCell ref="A42:J42"/>
    <mergeCell ref="A44:J44"/>
    <mergeCell ref="A43:J43"/>
    <mergeCell ref="B46:F46"/>
    <mergeCell ref="G46:H46"/>
    <mergeCell ref="I46:J46"/>
    <mergeCell ref="B48:F48"/>
    <mergeCell ref="G48:H48"/>
    <mergeCell ref="I48:J48"/>
    <mergeCell ref="A47:J47"/>
    <mergeCell ref="A49:J49"/>
    <mergeCell ref="A50:F50"/>
    <mergeCell ref="G50:J50"/>
    <mergeCell ref="G51:H51"/>
    <mergeCell ref="I51:J51"/>
    <mergeCell ref="B51:F51"/>
    <mergeCell ref="B52:F52"/>
    <mergeCell ref="G52:H52"/>
    <mergeCell ref="I52:J52"/>
    <mergeCell ref="B53:F53"/>
    <mergeCell ref="G53:H53"/>
    <mergeCell ref="I53:J53"/>
    <mergeCell ref="B54:F54"/>
    <mergeCell ref="G54:H54"/>
    <mergeCell ref="I54:J54"/>
    <mergeCell ref="B63:F63"/>
    <mergeCell ref="G63:H63"/>
    <mergeCell ref="I63:J63"/>
    <mergeCell ref="B66:F66"/>
    <mergeCell ref="G66:H66"/>
    <mergeCell ref="I66:J66"/>
    <mergeCell ref="A55:F55"/>
    <mergeCell ref="G55:H55"/>
    <mergeCell ref="I55:J55"/>
    <mergeCell ref="A57:J57"/>
    <mergeCell ref="A59:J59"/>
    <mergeCell ref="A60:J60"/>
    <mergeCell ref="A61:F61"/>
    <mergeCell ref="G61:J61"/>
    <mergeCell ref="A62:J62"/>
    <mergeCell ref="A56:J56"/>
    <mergeCell ref="A58:J58"/>
    <mergeCell ref="B67:F67"/>
    <mergeCell ref="G67:H67"/>
    <mergeCell ref="I67:J67"/>
    <mergeCell ref="B64:F64"/>
    <mergeCell ref="G64:H64"/>
    <mergeCell ref="I64:J64"/>
    <mergeCell ref="B65:F65"/>
    <mergeCell ref="G65:H65"/>
    <mergeCell ref="I65:J65"/>
    <mergeCell ref="G68:H68"/>
    <mergeCell ref="I68:J68"/>
    <mergeCell ref="B68:F68"/>
    <mergeCell ref="B69:F69"/>
    <mergeCell ref="G69:H69"/>
    <mergeCell ref="I69:J69"/>
    <mergeCell ref="B70:F70"/>
    <mergeCell ref="G70:H70"/>
    <mergeCell ref="I70:J70"/>
    <mergeCell ref="B71:F71"/>
    <mergeCell ref="G71:H71"/>
    <mergeCell ref="I71:J71"/>
    <mergeCell ref="A72:F72"/>
    <mergeCell ref="G72:H72"/>
    <mergeCell ref="A78:J78"/>
    <mergeCell ref="A79:J79"/>
    <mergeCell ref="A81:J81"/>
    <mergeCell ref="B88:F88"/>
    <mergeCell ref="G88:J88"/>
    <mergeCell ref="B85:F85"/>
    <mergeCell ref="B86:F86"/>
    <mergeCell ref="G86:J86"/>
    <mergeCell ref="B87:F87"/>
    <mergeCell ref="G87:J87"/>
    <mergeCell ref="I72:J72"/>
    <mergeCell ref="A80:J80"/>
    <mergeCell ref="A82:J82"/>
    <mergeCell ref="A83:J83"/>
    <mergeCell ref="A84:J84"/>
    <mergeCell ref="G85:H85"/>
    <mergeCell ref="I85:J85"/>
    <mergeCell ref="A73:J73"/>
    <mergeCell ref="A74:J74"/>
    <mergeCell ref="B91:F91"/>
    <mergeCell ref="A107:F107"/>
    <mergeCell ref="G107:J107"/>
    <mergeCell ref="G103:J103"/>
    <mergeCell ref="B104:F104"/>
    <mergeCell ref="B105:F105"/>
    <mergeCell ref="G105:J105"/>
    <mergeCell ref="B106:F106"/>
    <mergeCell ref="G106:J106"/>
    <mergeCell ref="B103:F103"/>
    <mergeCell ref="G104:J104"/>
    <mergeCell ref="B102:F102"/>
    <mergeCell ref="A100:J100"/>
    <mergeCell ref="A101:J101"/>
    <mergeCell ref="G102:H102"/>
    <mergeCell ref="I102:J102"/>
    <mergeCell ref="A99:J99"/>
    <mergeCell ref="A108:J108"/>
    <mergeCell ref="A109:J109"/>
    <mergeCell ref="B113:F113"/>
    <mergeCell ref="G113:H113"/>
    <mergeCell ref="I113:J113"/>
    <mergeCell ref="A110:J110"/>
    <mergeCell ref="A111:F111"/>
    <mergeCell ref="G111:J111"/>
    <mergeCell ref="A112:F112"/>
    <mergeCell ref="G112:J112"/>
    <mergeCell ref="G116:H116"/>
    <mergeCell ref="I116:J116"/>
    <mergeCell ref="B114:F114"/>
    <mergeCell ref="G114:H114"/>
    <mergeCell ref="I114:J114"/>
    <mergeCell ref="B115:F115"/>
    <mergeCell ref="G115:H115"/>
    <mergeCell ref="I115:J115"/>
    <mergeCell ref="B116:F116"/>
    <mergeCell ref="B117:F117"/>
    <mergeCell ref="G117:H117"/>
    <mergeCell ref="I117:J117"/>
    <mergeCell ref="B118:F118"/>
    <mergeCell ref="G118:H118"/>
    <mergeCell ref="I118:J118"/>
    <mergeCell ref="B119:F119"/>
    <mergeCell ref="G119:H119"/>
    <mergeCell ref="I119:J119"/>
    <mergeCell ref="A126:J126"/>
    <mergeCell ref="A127:J127"/>
    <mergeCell ref="A129:J129"/>
    <mergeCell ref="A121:J121"/>
    <mergeCell ref="A122:J122"/>
    <mergeCell ref="A123:J123"/>
    <mergeCell ref="A124:J124"/>
    <mergeCell ref="A125:J125"/>
    <mergeCell ref="A120:F120"/>
    <mergeCell ref="G120:H120"/>
    <mergeCell ref="I120:J120"/>
    <mergeCell ref="A128:J128"/>
    <mergeCell ref="B132:F132"/>
    <mergeCell ref="G132:H132"/>
    <mergeCell ref="I132:J132"/>
    <mergeCell ref="A130:J130"/>
    <mergeCell ref="A131:J131"/>
    <mergeCell ref="A133:J133"/>
    <mergeCell ref="A134:F134"/>
    <mergeCell ref="G134:J134"/>
    <mergeCell ref="B138:F138"/>
    <mergeCell ref="G138:H138"/>
    <mergeCell ref="I138:J138"/>
    <mergeCell ref="G139:H139"/>
    <mergeCell ref="I139:J139"/>
    <mergeCell ref="B136:F136"/>
    <mergeCell ref="G136:H136"/>
    <mergeCell ref="I136:J136"/>
    <mergeCell ref="B137:F137"/>
    <mergeCell ref="G137:H137"/>
    <mergeCell ref="I137:J137"/>
    <mergeCell ref="B139:F139"/>
    <mergeCell ref="B142:F142"/>
    <mergeCell ref="G142:H142"/>
    <mergeCell ref="I142:J142"/>
    <mergeCell ref="A143:F143"/>
    <mergeCell ref="G143:H143"/>
    <mergeCell ref="I143:J143"/>
    <mergeCell ref="B140:F140"/>
    <mergeCell ref="G140:H140"/>
    <mergeCell ref="I140:J140"/>
    <mergeCell ref="G141:H141"/>
    <mergeCell ref="I141:J141"/>
    <mergeCell ref="B141:F141"/>
    <mergeCell ref="B144:F144"/>
    <mergeCell ref="G144:H144"/>
    <mergeCell ref="I144:J144"/>
    <mergeCell ref="A145:F145"/>
    <mergeCell ref="G145:H145"/>
    <mergeCell ref="I145:J145"/>
    <mergeCell ref="B146:F146"/>
    <mergeCell ref="G146:H146"/>
    <mergeCell ref="I146:J146"/>
    <mergeCell ref="G178:J178"/>
    <mergeCell ref="B162:F162"/>
    <mergeCell ref="A156:J156"/>
    <mergeCell ref="B159:F159"/>
    <mergeCell ref="G162:J162"/>
    <mergeCell ref="G168:J168"/>
    <mergeCell ref="B169:F169"/>
    <mergeCell ref="G164:J164"/>
    <mergeCell ref="B166:F166"/>
    <mergeCell ref="B163:F163"/>
    <mergeCell ref="G163:J163"/>
    <mergeCell ref="A164:F164"/>
    <mergeCell ref="A165:J165"/>
    <mergeCell ref="G166:H166"/>
    <mergeCell ref="I166:J166"/>
    <mergeCell ref="A167:J167"/>
    <mergeCell ref="B168:F168"/>
    <mergeCell ref="G169:J169"/>
    <mergeCell ref="A183:J183"/>
    <mergeCell ref="G184:J184"/>
    <mergeCell ref="B173:F173"/>
    <mergeCell ref="B174:F174"/>
    <mergeCell ref="B170:F170"/>
    <mergeCell ref="G170:J170"/>
    <mergeCell ref="B171:F171"/>
    <mergeCell ref="G171:J171"/>
    <mergeCell ref="A172:F172"/>
    <mergeCell ref="G172:J172"/>
    <mergeCell ref="G173:H173"/>
    <mergeCell ref="I173:J173"/>
    <mergeCell ref="G174:H174"/>
    <mergeCell ref="I174:J174"/>
    <mergeCell ref="A175:J175"/>
    <mergeCell ref="A180:F180"/>
    <mergeCell ref="G180:J180"/>
    <mergeCell ref="B176:F176"/>
    <mergeCell ref="G177:J177"/>
    <mergeCell ref="B179:F179"/>
    <mergeCell ref="G176:H176"/>
    <mergeCell ref="I176:J176"/>
    <mergeCell ref="B177:F177"/>
    <mergeCell ref="B178:F178"/>
    <mergeCell ref="A184:F184"/>
    <mergeCell ref="G179:J179"/>
    <mergeCell ref="G194:H194"/>
    <mergeCell ref="I194:J194"/>
    <mergeCell ref="B191:F191"/>
    <mergeCell ref="G191:H191"/>
    <mergeCell ref="I191:J191"/>
    <mergeCell ref="B192:F192"/>
    <mergeCell ref="A181:J181"/>
    <mergeCell ref="B189:F189"/>
    <mergeCell ref="G189:H189"/>
    <mergeCell ref="I189:J189"/>
    <mergeCell ref="G190:H190"/>
    <mergeCell ref="I190:J190"/>
    <mergeCell ref="B187:F187"/>
    <mergeCell ref="G187:H187"/>
    <mergeCell ref="I187:J187"/>
    <mergeCell ref="B188:F188"/>
    <mergeCell ref="G188:H188"/>
    <mergeCell ref="I188:J188"/>
    <mergeCell ref="B190:F190"/>
    <mergeCell ref="B182:F182"/>
    <mergeCell ref="G182:H182"/>
    <mergeCell ref="I182:J182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F68CF3-EC41-475D-B459-369FBC549DA9}">
  <sheetPr>
    <tabColor theme="3" tint="0.39997558519241921"/>
  </sheetPr>
  <dimension ref="A1:J218"/>
  <sheetViews>
    <sheetView topLeftCell="A190" zoomScaleNormal="100" workbookViewId="0">
      <selection activeCell="G195" sqref="G195:H197"/>
    </sheetView>
  </sheetViews>
  <sheetFormatPr defaultRowHeight="14.5" x14ac:dyDescent="0.35"/>
  <cols>
    <col min="2" max="2" width="13.26953125" customWidth="1"/>
    <col min="3" max="3" width="13.36328125" customWidth="1"/>
    <col min="4" max="4" width="12.6328125" customWidth="1"/>
    <col min="5" max="5" width="13.36328125" customWidth="1"/>
    <col min="6" max="6" width="12.90625" customWidth="1"/>
    <col min="8" max="8" width="11.54296875" bestFit="1" customWidth="1"/>
    <col min="9" max="9" width="13" bestFit="1" customWidth="1"/>
    <col min="10" max="10" width="9.90625" bestFit="1" customWidth="1"/>
  </cols>
  <sheetData>
    <row r="1" spans="1:10" x14ac:dyDescent="0.35">
      <c r="A1" s="119" t="s">
        <v>0</v>
      </c>
      <c r="B1" s="119"/>
      <c r="C1" s="119"/>
      <c r="D1" s="119"/>
      <c r="E1" s="119"/>
      <c r="F1" s="119"/>
      <c r="G1" s="119"/>
      <c r="H1" s="119"/>
      <c r="I1" s="119"/>
      <c r="J1" s="119"/>
    </row>
    <row r="2" spans="1:10" x14ac:dyDescent="0.35">
      <c r="A2" s="119" t="s">
        <v>1</v>
      </c>
      <c r="B2" s="119"/>
      <c r="C2" s="119"/>
      <c r="D2" s="119"/>
      <c r="E2" s="119"/>
      <c r="F2" s="119"/>
      <c r="G2" s="119"/>
      <c r="H2" s="119"/>
      <c r="I2" s="119"/>
      <c r="J2" s="119"/>
    </row>
    <row r="3" spans="1:10" x14ac:dyDescent="0.35">
      <c r="A3" s="23"/>
      <c r="B3" s="132"/>
      <c r="C3" s="132"/>
      <c r="D3" s="132"/>
      <c r="E3" s="132"/>
      <c r="F3" s="132"/>
      <c r="G3" s="132"/>
      <c r="H3" s="132"/>
      <c r="I3" s="132"/>
      <c r="J3" s="132"/>
    </row>
    <row r="4" spans="1:10" x14ac:dyDescent="0.35">
      <c r="A4" s="133" t="s">
        <v>164</v>
      </c>
      <c r="B4" s="133"/>
      <c r="C4" s="133"/>
      <c r="D4" s="133"/>
      <c r="E4" s="133"/>
      <c r="F4" s="133"/>
      <c r="G4" s="133"/>
      <c r="H4" s="133"/>
      <c r="I4" s="133"/>
      <c r="J4" s="133"/>
    </row>
    <row r="5" spans="1:10" x14ac:dyDescent="0.35">
      <c r="A5" s="134" t="s">
        <v>2</v>
      </c>
      <c r="B5" s="134"/>
      <c r="C5" s="134"/>
      <c r="D5" s="135" t="s">
        <v>469</v>
      </c>
      <c r="E5" s="135"/>
      <c r="F5" s="135"/>
      <c r="G5" s="135"/>
      <c r="H5" s="135"/>
      <c r="I5" s="135"/>
      <c r="J5" s="135"/>
    </row>
    <row r="6" spans="1:10" x14ac:dyDescent="0.35">
      <c r="A6" s="134" t="s">
        <v>3</v>
      </c>
      <c r="B6" s="134"/>
      <c r="C6" s="134"/>
      <c r="D6" s="135" t="s">
        <v>4</v>
      </c>
      <c r="E6" s="135"/>
      <c r="F6" s="135"/>
      <c r="G6" s="135"/>
      <c r="H6" s="135"/>
      <c r="I6" s="135"/>
      <c r="J6" s="135"/>
    </row>
    <row r="7" spans="1:10" x14ac:dyDescent="0.35">
      <c r="A7" s="136"/>
      <c r="B7" s="136"/>
      <c r="C7" s="136"/>
      <c r="D7" s="136"/>
      <c r="E7" s="136"/>
      <c r="F7" s="136"/>
      <c r="G7" s="136"/>
      <c r="H7" s="136"/>
      <c r="I7" s="136"/>
      <c r="J7" s="136"/>
    </row>
    <row r="8" spans="1:10" x14ac:dyDescent="0.35">
      <c r="A8" s="119" t="s">
        <v>5</v>
      </c>
      <c r="B8" s="119"/>
      <c r="C8" s="119"/>
      <c r="D8" s="119"/>
      <c r="E8" s="119"/>
      <c r="F8" s="119"/>
      <c r="G8" s="119"/>
      <c r="H8" s="119"/>
      <c r="I8" s="119"/>
      <c r="J8" s="119"/>
    </row>
    <row r="9" spans="1:10" x14ac:dyDescent="0.35">
      <c r="A9" s="128"/>
      <c r="B9" s="128"/>
      <c r="C9" s="128"/>
      <c r="D9" s="128"/>
      <c r="E9" s="128"/>
      <c r="F9" s="128"/>
      <c r="G9" s="128"/>
      <c r="H9" s="128"/>
      <c r="I9" s="128"/>
      <c r="J9" s="128"/>
    </row>
    <row r="10" spans="1:10" x14ac:dyDescent="0.35">
      <c r="A10" s="22" t="s">
        <v>6</v>
      </c>
      <c r="B10" s="129" t="s">
        <v>7</v>
      </c>
      <c r="C10" s="129"/>
      <c r="D10" s="129"/>
      <c r="E10" s="129"/>
      <c r="F10" s="129"/>
      <c r="G10" s="103"/>
      <c r="H10" s="103"/>
      <c r="I10" s="103"/>
      <c r="J10" s="103"/>
    </row>
    <row r="11" spans="1:10" x14ac:dyDescent="0.35">
      <c r="A11" s="22" t="s">
        <v>8</v>
      </c>
      <c r="B11" s="129" t="s">
        <v>9</v>
      </c>
      <c r="C11" s="129"/>
      <c r="D11" s="129"/>
      <c r="E11" s="129"/>
      <c r="F11" s="129"/>
      <c r="G11" s="103" t="s">
        <v>199</v>
      </c>
      <c r="H11" s="103"/>
      <c r="I11" s="103"/>
      <c r="J11" s="103"/>
    </row>
    <row r="12" spans="1:10" x14ac:dyDescent="0.35">
      <c r="A12" s="22" t="s">
        <v>11</v>
      </c>
      <c r="B12" s="129" t="s">
        <v>12</v>
      </c>
      <c r="C12" s="129"/>
      <c r="D12" s="129"/>
      <c r="E12" s="129"/>
      <c r="F12" s="129"/>
      <c r="G12" s="103"/>
      <c r="H12" s="103"/>
      <c r="I12" s="103"/>
      <c r="J12" s="103"/>
    </row>
    <row r="13" spans="1:10" x14ac:dyDescent="0.35">
      <c r="A13" s="22" t="s">
        <v>13</v>
      </c>
      <c r="B13" s="129" t="s">
        <v>14</v>
      </c>
      <c r="C13" s="129"/>
      <c r="D13" s="129"/>
      <c r="E13" s="129"/>
      <c r="F13" s="129"/>
      <c r="G13" s="103" t="s">
        <v>15</v>
      </c>
      <c r="H13" s="103"/>
      <c r="I13" s="103"/>
      <c r="J13" s="103"/>
    </row>
    <row r="14" spans="1:10" x14ac:dyDescent="0.35">
      <c r="A14" s="128"/>
      <c r="B14" s="128"/>
      <c r="C14" s="128"/>
      <c r="D14" s="128"/>
      <c r="E14" s="128"/>
      <c r="F14" s="128"/>
      <c r="G14" s="128"/>
      <c r="H14" s="128"/>
      <c r="I14" s="128"/>
      <c r="J14" s="128"/>
    </row>
    <row r="15" spans="1:10" x14ac:dyDescent="0.35">
      <c r="A15" s="119" t="s">
        <v>16</v>
      </c>
      <c r="B15" s="119"/>
      <c r="C15" s="119"/>
      <c r="D15" s="119"/>
      <c r="E15" s="119"/>
      <c r="F15" s="119"/>
      <c r="G15" s="119"/>
      <c r="H15" s="119"/>
      <c r="I15" s="119"/>
      <c r="J15" s="119"/>
    </row>
    <row r="16" spans="1:10" x14ac:dyDescent="0.35">
      <c r="A16" s="128"/>
      <c r="B16" s="128"/>
      <c r="C16" s="128"/>
      <c r="D16" s="128"/>
      <c r="E16" s="128"/>
      <c r="F16" s="128"/>
      <c r="G16" s="128"/>
      <c r="H16" s="128"/>
      <c r="I16" s="128"/>
      <c r="J16" s="128"/>
    </row>
    <row r="17" spans="1:10" x14ac:dyDescent="0.35">
      <c r="A17" s="130" t="s">
        <v>17</v>
      </c>
      <c r="B17" s="130"/>
      <c r="C17" s="130"/>
      <c r="D17" s="103" t="s">
        <v>18</v>
      </c>
      <c r="E17" s="103"/>
      <c r="F17" s="103" t="s">
        <v>19</v>
      </c>
      <c r="G17" s="103"/>
      <c r="H17" s="103"/>
      <c r="I17" s="103"/>
      <c r="J17" s="103"/>
    </row>
    <row r="18" spans="1:10" ht="29.5" customHeight="1" x14ac:dyDescent="0.35">
      <c r="A18" s="101" t="s">
        <v>197</v>
      </c>
      <c r="B18" s="101"/>
      <c r="C18" s="101"/>
      <c r="D18" s="103" t="s">
        <v>20</v>
      </c>
      <c r="E18" s="103"/>
      <c r="F18" s="103">
        <v>1</v>
      </c>
      <c r="G18" s="103"/>
      <c r="H18" s="103"/>
      <c r="I18" s="103"/>
      <c r="J18" s="103"/>
    </row>
    <row r="19" spans="1:10" x14ac:dyDescent="0.35">
      <c r="A19" s="128"/>
      <c r="B19" s="128"/>
      <c r="C19" s="128"/>
      <c r="D19" s="128"/>
      <c r="E19" s="128"/>
      <c r="F19" s="128"/>
      <c r="G19" s="128"/>
      <c r="H19" s="128"/>
      <c r="I19" s="128"/>
      <c r="J19" s="128"/>
    </row>
    <row r="20" spans="1:10" x14ac:dyDescent="0.35">
      <c r="A20" s="119" t="s">
        <v>21</v>
      </c>
      <c r="B20" s="119"/>
      <c r="C20" s="119"/>
      <c r="D20" s="119"/>
      <c r="E20" s="119"/>
      <c r="F20" s="119"/>
      <c r="G20" s="119"/>
      <c r="H20" s="119"/>
      <c r="I20" s="119"/>
      <c r="J20" s="119"/>
    </row>
    <row r="21" spans="1:10" x14ac:dyDescent="0.35">
      <c r="A21" s="23"/>
      <c r="B21" s="139"/>
      <c r="C21" s="139"/>
      <c r="D21" s="139"/>
      <c r="E21" s="139"/>
      <c r="F21" s="139"/>
      <c r="G21" s="139"/>
      <c r="H21" s="139"/>
      <c r="I21" s="139"/>
      <c r="J21" s="139"/>
    </row>
    <row r="22" spans="1:10" ht="29" customHeight="1" x14ac:dyDescent="0.35">
      <c r="A22" s="18" t="s">
        <v>22</v>
      </c>
      <c r="B22" s="137" t="s">
        <v>23</v>
      </c>
      <c r="C22" s="137"/>
      <c r="D22" s="137"/>
      <c r="E22" s="137"/>
      <c r="F22" s="137"/>
      <c r="G22" s="103" t="s">
        <v>197</v>
      </c>
      <c r="H22" s="103"/>
      <c r="I22" s="103"/>
      <c r="J22" s="103"/>
    </row>
    <row r="23" spans="1:10" x14ac:dyDescent="0.35">
      <c r="A23" s="18" t="s">
        <v>193</v>
      </c>
      <c r="B23" s="137" t="s">
        <v>24</v>
      </c>
      <c r="C23" s="137"/>
      <c r="D23" s="137"/>
      <c r="E23" s="137"/>
      <c r="F23" s="137"/>
      <c r="G23" s="130" t="s">
        <v>162</v>
      </c>
      <c r="H23" s="130"/>
      <c r="I23" s="130"/>
      <c r="J23" s="130"/>
    </row>
    <row r="24" spans="1:10" x14ac:dyDescent="0.35">
      <c r="A24" s="18" t="s">
        <v>194</v>
      </c>
      <c r="B24" s="137" t="s">
        <v>25</v>
      </c>
      <c r="C24" s="137"/>
      <c r="D24" s="137"/>
      <c r="E24" s="137"/>
      <c r="F24" s="137"/>
      <c r="G24" s="138"/>
      <c r="H24" s="138"/>
      <c r="I24" s="138"/>
      <c r="J24" s="138"/>
    </row>
    <row r="25" spans="1:10" x14ac:dyDescent="0.35">
      <c r="A25" s="18" t="s">
        <v>195</v>
      </c>
      <c r="B25" s="137" t="s">
        <v>26</v>
      </c>
      <c r="C25" s="137"/>
      <c r="D25" s="137"/>
      <c r="E25" s="137"/>
      <c r="F25" s="137"/>
      <c r="G25" s="130" t="s">
        <v>163</v>
      </c>
      <c r="H25" s="130"/>
      <c r="I25" s="130"/>
      <c r="J25" s="130"/>
    </row>
    <row r="26" spans="1:10" x14ac:dyDescent="0.35">
      <c r="A26" s="18" t="s">
        <v>196</v>
      </c>
      <c r="B26" s="137" t="s">
        <v>27</v>
      </c>
      <c r="C26" s="137"/>
      <c r="D26" s="137"/>
      <c r="E26" s="137"/>
      <c r="F26" s="137"/>
      <c r="G26" s="140">
        <v>44927</v>
      </c>
      <c r="H26" s="140"/>
      <c r="I26" s="140"/>
      <c r="J26" s="140"/>
    </row>
    <row r="27" spans="1:10" x14ac:dyDescent="0.35">
      <c r="A27" s="141" t="s">
        <v>28</v>
      </c>
      <c r="B27" s="141"/>
      <c r="C27" s="141"/>
      <c r="D27" s="141"/>
      <c r="E27" s="141"/>
      <c r="F27" s="141"/>
      <c r="G27" s="141"/>
      <c r="H27" s="141"/>
      <c r="I27" s="141"/>
      <c r="J27" s="141"/>
    </row>
    <row r="28" spans="1:10" x14ac:dyDescent="0.35">
      <c r="A28" s="131" t="s">
        <v>29</v>
      </c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10" x14ac:dyDescent="0.35">
      <c r="A29" s="131" t="s">
        <v>490</v>
      </c>
      <c r="B29" s="131"/>
      <c r="C29" s="131"/>
      <c r="D29" s="131"/>
      <c r="E29" s="131"/>
      <c r="F29" s="131"/>
      <c r="G29" s="131"/>
      <c r="H29" s="131"/>
      <c r="I29" s="131"/>
      <c r="J29" s="131"/>
    </row>
    <row r="30" spans="1:10" x14ac:dyDescent="0.35">
      <c r="A30" s="23"/>
      <c r="B30" s="132"/>
      <c r="C30" s="132"/>
      <c r="D30" s="132"/>
      <c r="E30" s="132"/>
      <c r="F30" s="132"/>
      <c r="G30" s="132"/>
      <c r="H30" s="132"/>
      <c r="I30" s="132"/>
      <c r="J30" s="132"/>
    </row>
    <row r="31" spans="1:10" x14ac:dyDescent="0.35">
      <c r="A31" s="119" t="s">
        <v>30</v>
      </c>
      <c r="B31" s="119"/>
      <c r="C31" s="119"/>
      <c r="D31" s="119"/>
      <c r="E31" s="119"/>
      <c r="F31" s="119"/>
      <c r="G31" s="119"/>
      <c r="H31" s="119"/>
      <c r="I31" s="119"/>
      <c r="J31" s="119"/>
    </row>
    <row r="32" spans="1:10" x14ac:dyDescent="0.35">
      <c r="A32" s="23"/>
      <c r="B32" s="139"/>
      <c r="C32" s="139"/>
      <c r="D32" s="139"/>
      <c r="E32" s="139"/>
      <c r="F32" s="139"/>
      <c r="G32" s="139"/>
      <c r="H32" s="139"/>
      <c r="I32" s="139"/>
      <c r="J32" s="139"/>
    </row>
    <row r="33" spans="1:10" x14ac:dyDescent="0.35">
      <c r="A33" s="35">
        <v>1</v>
      </c>
      <c r="B33" s="103" t="s">
        <v>31</v>
      </c>
      <c r="C33" s="103"/>
      <c r="D33" s="103"/>
      <c r="E33" s="103"/>
      <c r="F33" s="103"/>
      <c r="G33" s="130" t="s">
        <v>32</v>
      </c>
      <c r="H33" s="130"/>
      <c r="I33" s="130"/>
      <c r="J33" s="130"/>
    </row>
    <row r="34" spans="1:10" x14ac:dyDescent="0.35">
      <c r="A34" s="34" t="s">
        <v>6</v>
      </c>
      <c r="B34" s="137" t="s">
        <v>33</v>
      </c>
      <c r="C34" s="137"/>
      <c r="D34" s="137"/>
      <c r="E34" s="137"/>
      <c r="F34" s="137"/>
      <c r="G34" s="100">
        <f>G24</f>
        <v>0</v>
      </c>
      <c r="H34" s="100"/>
      <c r="I34" s="100"/>
      <c r="J34" s="100"/>
    </row>
    <row r="35" spans="1:10" x14ac:dyDescent="0.35">
      <c r="A35" s="34" t="s">
        <v>8</v>
      </c>
      <c r="B35" s="137" t="s">
        <v>34</v>
      </c>
      <c r="C35" s="137"/>
      <c r="D35" s="137"/>
      <c r="E35" s="137"/>
      <c r="F35" s="137"/>
      <c r="G35" s="100">
        <f>G34*30%</f>
        <v>0</v>
      </c>
      <c r="H35" s="100"/>
      <c r="I35" s="100"/>
      <c r="J35" s="100"/>
    </row>
    <row r="36" spans="1:10" x14ac:dyDescent="0.35">
      <c r="A36" s="34" t="s">
        <v>11</v>
      </c>
      <c r="B36" s="256" t="s">
        <v>35</v>
      </c>
      <c r="C36" s="256"/>
      <c r="D36" s="256"/>
      <c r="E36" s="256"/>
      <c r="F36" s="256"/>
      <c r="G36" s="100">
        <v>0</v>
      </c>
      <c r="H36" s="100"/>
      <c r="I36" s="100"/>
      <c r="J36" s="100"/>
    </row>
    <row r="37" spans="1:10" x14ac:dyDescent="0.35">
      <c r="A37" s="34" t="s">
        <v>13</v>
      </c>
      <c r="B37" s="256" t="s">
        <v>198</v>
      </c>
      <c r="C37" s="256"/>
      <c r="D37" s="256"/>
      <c r="E37" s="256"/>
      <c r="F37" s="256"/>
      <c r="G37" s="100">
        <f>(((G34+G35)*7/12)*40%)</f>
        <v>0</v>
      </c>
      <c r="H37" s="100"/>
      <c r="I37" s="100"/>
      <c r="J37" s="100"/>
    </row>
    <row r="38" spans="1:10" x14ac:dyDescent="0.35">
      <c r="A38" s="34" t="s">
        <v>58</v>
      </c>
      <c r="B38" s="259" t="s">
        <v>201</v>
      </c>
      <c r="C38" s="259"/>
      <c r="D38" s="259"/>
      <c r="E38" s="259"/>
      <c r="F38" s="259"/>
      <c r="G38" s="100">
        <f>(G37/300)*65</f>
        <v>0</v>
      </c>
      <c r="H38" s="100"/>
      <c r="I38" s="100"/>
      <c r="J38" s="100"/>
    </row>
    <row r="39" spans="1:10" ht="14.5" customHeight="1" x14ac:dyDescent="0.35">
      <c r="A39" s="34" t="s">
        <v>60</v>
      </c>
      <c r="B39" s="148" t="s">
        <v>36</v>
      </c>
      <c r="C39" s="148"/>
      <c r="D39" s="148"/>
      <c r="E39" s="148"/>
      <c r="F39" s="148"/>
      <c r="G39" s="100">
        <v>0</v>
      </c>
      <c r="H39" s="100"/>
      <c r="I39" s="100"/>
      <c r="J39" s="100"/>
    </row>
    <row r="40" spans="1:10" x14ac:dyDescent="0.35">
      <c r="A40" s="103" t="s">
        <v>216</v>
      </c>
      <c r="B40" s="103"/>
      <c r="C40" s="103"/>
      <c r="D40" s="103"/>
      <c r="E40" s="103"/>
      <c r="F40" s="103"/>
      <c r="G40" s="102">
        <f>SUM(G34:J39)</f>
        <v>0</v>
      </c>
      <c r="H40" s="102"/>
      <c r="I40" s="102"/>
      <c r="J40" s="102"/>
    </row>
    <row r="41" spans="1:10" x14ac:dyDescent="0.35">
      <c r="A41" s="34" t="s">
        <v>62</v>
      </c>
      <c r="B41" s="142" t="s">
        <v>217</v>
      </c>
      <c r="C41" s="257"/>
      <c r="D41" s="257"/>
      <c r="E41" s="257"/>
      <c r="F41" s="258"/>
      <c r="G41" s="145">
        <f>(G34+G35)/180*15*1.6</f>
        <v>0</v>
      </c>
      <c r="H41" s="146"/>
      <c r="I41" s="146"/>
      <c r="J41" s="147"/>
    </row>
    <row r="42" spans="1:10" x14ac:dyDescent="0.35">
      <c r="A42" s="243" t="s">
        <v>37</v>
      </c>
      <c r="B42" s="244"/>
      <c r="C42" s="244"/>
      <c r="D42" s="244"/>
      <c r="E42" s="244"/>
      <c r="F42" s="245"/>
      <c r="G42" s="246">
        <f>G40+G41</f>
        <v>0</v>
      </c>
      <c r="H42" s="247"/>
      <c r="I42" s="247"/>
      <c r="J42" s="248"/>
    </row>
    <row r="43" spans="1:10" x14ac:dyDescent="0.35">
      <c r="A43" s="152" t="s">
        <v>38</v>
      </c>
      <c r="B43" s="152"/>
      <c r="C43" s="152"/>
      <c r="D43" s="152"/>
      <c r="E43" s="152"/>
      <c r="F43" s="152"/>
      <c r="G43" s="152"/>
      <c r="H43" s="152"/>
      <c r="I43" s="152"/>
      <c r="J43" s="152"/>
    </row>
    <row r="44" spans="1:10" ht="14.5" customHeight="1" x14ac:dyDescent="0.35">
      <c r="A44" s="153" t="s">
        <v>477</v>
      </c>
      <c r="B44" s="153"/>
      <c r="C44" s="153"/>
      <c r="D44" s="153"/>
      <c r="E44" s="153"/>
      <c r="F44" s="153"/>
      <c r="G44" s="153"/>
      <c r="H44" s="153"/>
      <c r="I44" s="153"/>
      <c r="J44" s="153"/>
    </row>
    <row r="45" spans="1:10" ht="14.5" customHeight="1" x14ac:dyDescent="0.35">
      <c r="A45" s="153" t="s">
        <v>39</v>
      </c>
      <c r="B45" s="153"/>
      <c r="C45" s="153"/>
      <c r="D45" s="153"/>
      <c r="E45" s="153"/>
      <c r="F45" s="153"/>
      <c r="G45" s="153"/>
      <c r="H45" s="153"/>
      <c r="I45" s="153"/>
      <c r="J45" s="153"/>
    </row>
    <row r="46" spans="1:10" ht="30.5" customHeight="1" x14ac:dyDescent="0.35">
      <c r="A46" s="249" t="s">
        <v>491</v>
      </c>
      <c r="B46" s="249"/>
      <c r="C46" s="249"/>
      <c r="D46" s="249"/>
      <c r="E46" s="249"/>
      <c r="F46" s="249"/>
      <c r="G46" s="249"/>
      <c r="H46" s="249"/>
      <c r="I46" s="249"/>
      <c r="J46" s="249"/>
    </row>
    <row r="47" spans="1:10" x14ac:dyDescent="0.35">
      <c r="A47" s="249" t="s">
        <v>498</v>
      </c>
      <c r="B47" s="249"/>
      <c r="C47" s="249"/>
      <c r="D47" s="249"/>
      <c r="E47" s="249"/>
      <c r="F47" s="249"/>
      <c r="G47" s="249"/>
      <c r="H47" s="249"/>
      <c r="I47" s="249"/>
      <c r="J47" s="249"/>
    </row>
    <row r="48" spans="1:10" ht="28" customHeight="1" x14ac:dyDescent="0.35">
      <c r="A48" s="249" t="s">
        <v>499</v>
      </c>
      <c r="B48" s="249"/>
      <c r="C48" s="249"/>
      <c r="D48" s="249"/>
      <c r="E48" s="249"/>
      <c r="F48" s="249"/>
      <c r="G48" s="249"/>
      <c r="H48" s="249"/>
      <c r="I48" s="249"/>
      <c r="J48" s="249"/>
    </row>
    <row r="49" spans="1:10" ht="28" customHeight="1" x14ac:dyDescent="0.35">
      <c r="A49" s="154" t="s">
        <v>501</v>
      </c>
      <c r="B49" s="154"/>
      <c r="C49" s="154"/>
      <c r="D49" s="154"/>
      <c r="E49" s="154"/>
      <c r="F49" s="154"/>
      <c r="G49" s="154"/>
      <c r="H49" s="154"/>
      <c r="I49" s="154"/>
      <c r="J49" s="154"/>
    </row>
    <row r="50" spans="1:10" x14ac:dyDescent="0.35">
      <c r="A50" s="23"/>
      <c r="B50" s="132"/>
      <c r="C50" s="132"/>
      <c r="D50" s="132"/>
      <c r="E50" s="132"/>
      <c r="F50" s="132"/>
      <c r="G50" s="132"/>
      <c r="H50" s="132"/>
      <c r="I50" s="132"/>
      <c r="J50" s="132"/>
    </row>
    <row r="51" spans="1:10" x14ac:dyDescent="0.35">
      <c r="A51" s="119" t="s">
        <v>40</v>
      </c>
      <c r="B51" s="119"/>
      <c r="C51" s="119"/>
      <c r="D51" s="119"/>
      <c r="E51" s="119"/>
      <c r="F51" s="119"/>
      <c r="G51" s="119"/>
      <c r="H51" s="119"/>
      <c r="I51" s="119"/>
      <c r="J51" s="119"/>
    </row>
    <row r="52" spans="1:10" x14ac:dyDescent="0.35">
      <c r="A52" s="23"/>
      <c r="B52" s="132"/>
      <c r="C52" s="132"/>
      <c r="D52" s="132"/>
      <c r="E52" s="132"/>
      <c r="F52" s="132"/>
      <c r="G52" s="132"/>
      <c r="H52" s="132"/>
      <c r="I52" s="132"/>
      <c r="J52" s="132"/>
    </row>
    <row r="53" spans="1:10" x14ac:dyDescent="0.35">
      <c r="A53" s="149" t="s">
        <v>41</v>
      </c>
      <c r="B53" s="149"/>
      <c r="C53" s="149"/>
      <c r="D53" s="149"/>
      <c r="E53" s="149"/>
      <c r="F53" s="149"/>
      <c r="G53" s="149"/>
      <c r="H53" s="149"/>
      <c r="I53" s="149"/>
      <c r="J53" s="149"/>
    </row>
    <row r="54" spans="1:10" x14ac:dyDescent="0.35">
      <c r="A54" s="150" t="s">
        <v>218</v>
      </c>
      <c r="B54" s="150"/>
      <c r="C54" s="150"/>
      <c r="D54" s="150"/>
      <c r="E54" s="150"/>
      <c r="F54" s="150"/>
      <c r="G54" s="151">
        <f>G40</f>
        <v>0</v>
      </c>
      <c r="H54" s="151"/>
      <c r="I54" s="151"/>
      <c r="J54" s="151"/>
    </row>
    <row r="55" spans="1:10" x14ac:dyDescent="0.35">
      <c r="A55" s="23"/>
      <c r="B55" s="139"/>
      <c r="C55" s="139"/>
      <c r="D55" s="139"/>
      <c r="E55" s="139"/>
      <c r="F55" s="139"/>
      <c r="G55" s="139"/>
      <c r="H55" s="139"/>
      <c r="I55" s="139"/>
      <c r="J55" s="139"/>
    </row>
    <row r="56" spans="1:10" x14ac:dyDescent="0.35">
      <c r="A56" s="18" t="s">
        <v>43</v>
      </c>
      <c r="B56" s="103" t="s">
        <v>44</v>
      </c>
      <c r="C56" s="103"/>
      <c r="D56" s="103"/>
      <c r="E56" s="103"/>
      <c r="F56" s="103"/>
      <c r="G56" s="103" t="s">
        <v>45</v>
      </c>
      <c r="H56" s="103"/>
      <c r="I56" s="103" t="s">
        <v>32</v>
      </c>
      <c r="J56" s="103"/>
    </row>
    <row r="57" spans="1:10" x14ac:dyDescent="0.35">
      <c r="A57" s="19" t="s">
        <v>6</v>
      </c>
      <c r="B57" s="137" t="s">
        <v>46</v>
      </c>
      <c r="C57" s="137"/>
      <c r="D57" s="137"/>
      <c r="E57" s="137"/>
      <c r="F57" s="137"/>
      <c r="G57" s="155">
        <v>8.3299999999999999E-2</v>
      </c>
      <c r="H57" s="155"/>
      <c r="I57" s="156">
        <f>G54*G57</f>
        <v>0</v>
      </c>
      <c r="J57" s="156"/>
    </row>
    <row r="58" spans="1:10" x14ac:dyDescent="0.35">
      <c r="A58" s="19" t="s">
        <v>8</v>
      </c>
      <c r="B58" s="137" t="s">
        <v>167</v>
      </c>
      <c r="C58" s="137"/>
      <c r="D58" s="137"/>
      <c r="E58" s="137"/>
      <c r="F58" s="137"/>
      <c r="G58" s="157">
        <v>2.7799999999999998E-2</v>
      </c>
      <c r="H58" s="157"/>
      <c r="I58" s="156">
        <f>G54*G58</f>
        <v>0</v>
      </c>
      <c r="J58" s="156"/>
    </row>
    <row r="59" spans="1:10" x14ac:dyDescent="0.35">
      <c r="A59" s="103" t="s">
        <v>37</v>
      </c>
      <c r="B59" s="103"/>
      <c r="C59" s="103"/>
      <c r="D59" s="103"/>
      <c r="E59" s="103"/>
      <c r="F59" s="103"/>
      <c r="G59" s="155">
        <f>SUM(G57:H58)</f>
        <v>0.1111</v>
      </c>
      <c r="H59" s="101"/>
      <c r="I59" s="164">
        <f>SUM(I57:J58)</f>
        <v>0</v>
      </c>
      <c r="J59" s="164"/>
    </row>
    <row r="60" spans="1:10" ht="28" customHeight="1" x14ac:dyDescent="0.35">
      <c r="A60" s="165" t="s">
        <v>47</v>
      </c>
      <c r="B60" s="165"/>
      <c r="C60" s="165"/>
      <c r="D60" s="165"/>
      <c r="E60" s="165"/>
      <c r="F60" s="165"/>
      <c r="G60" s="165"/>
      <c r="H60" s="165"/>
      <c r="I60" s="165"/>
      <c r="J60" s="165"/>
    </row>
    <row r="61" spans="1:10" x14ac:dyDescent="0.35">
      <c r="A61" s="166" t="s">
        <v>48</v>
      </c>
      <c r="B61" s="166"/>
      <c r="C61" s="166"/>
      <c r="D61" s="166"/>
      <c r="E61" s="166"/>
      <c r="F61" s="166"/>
      <c r="G61" s="166"/>
      <c r="H61" s="166"/>
      <c r="I61" s="166"/>
      <c r="J61" s="166"/>
    </row>
    <row r="62" spans="1:10" x14ac:dyDescent="0.35">
      <c r="A62" s="133" t="s">
        <v>49</v>
      </c>
      <c r="B62" s="133"/>
      <c r="C62" s="133"/>
      <c r="D62" s="133"/>
      <c r="E62" s="133"/>
      <c r="F62" s="133"/>
      <c r="G62" s="133"/>
      <c r="H62" s="133"/>
      <c r="I62" s="133"/>
      <c r="J62" s="133"/>
    </row>
    <row r="63" spans="1:10" x14ac:dyDescent="0.35">
      <c r="A63" s="132"/>
      <c r="B63" s="132"/>
      <c r="C63" s="132"/>
      <c r="D63" s="132"/>
      <c r="E63" s="132"/>
      <c r="F63" s="132"/>
      <c r="G63" s="132"/>
      <c r="H63" s="132"/>
      <c r="I63" s="132"/>
      <c r="J63" s="132"/>
    </row>
    <row r="64" spans="1:10" x14ac:dyDescent="0.35">
      <c r="A64" s="158" t="s">
        <v>50</v>
      </c>
      <c r="B64" s="158"/>
      <c r="C64" s="158"/>
      <c r="D64" s="158"/>
      <c r="E64" s="158"/>
      <c r="F64" s="158"/>
      <c r="G64" s="158"/>
      <c r="H64" s="158"/>
      <c r="I64" s="158"/>
      <c r="J64" s="158"/>
    </row>
    <row r="65" spans="1:10" x14ac:dyDescent="0.35">
      <c r="A65" s="159" t="s">
        <v>51</v>
      </c>
      <c r="B65" s="159"/>
      <c r="C65" s="159"/>
      <c r="D65" s="159"/>
      <c r="E65" s="159"/>
      <c r="F65" s="159"/>
      <c r="G65" s="160">
        <f>G42+I59</f>
        <v>0</v>
      </c>
      <c r="H65" s="160"/>
      <c r="I65" s="160"/>
      <c r="J65" s="160"/>
    </row>
    <row r="66" spans="1:10" x14ac:dyDescent="0.35">
      <c r="A66" s="161"/>
      <c r="B66" s="161"/>
      <c r="C66" s="161"/>
      <c r="D66" s="161"/>
      <c r="E66" s="161"/>
      <c r="F66" s="161"/>
      <c r="G66" s="161"/>
      <c r="H66" s="161"/>
      <c r="I66" s="161"/>
      <c r="J66" s="161"/>
    </row>
    <row r="67" spans="1:10" x14ac:dyDescent="0.35">
      <c r="A67" s="24" t="s">
        <v>52</v>
      </c>
      <c r="B67" s="162" t="s">
        <v>53</v>
      </c>
      <c r="C67" s="162"/>
      <c r="D67" s="162"/>
      <c r="E67" s="162"/>
      <c r="F67" s="162"/>
      <c r="G67" s="162" t="s">
        <v>45</v>
      </c>
      <c r="H67" s="162"/>
      <c r="I67" s="163" t="s">
        <v>32</v>
      </c>
      <c r="J67" s="163"/>
    </row>
    <row r="68" spans="1:10" x14ac:dyDescent="0.35">
      <c r="A68" s="19" t="s">
        <v>6</v>
      </c>
      <c r="B68" s="137" t="s">
        <v>54</v>
      </c>
      <c r="C68" s="137"/>
      <c r="D68" s="137"/>
      <c r="E68" s="137"/>
      <c r="F68" s="137"/>
      <c r="G68" s="155">
        <v>0.2</v>
      </c>
      <c r="H68" s="155"/>
      <c r="I68" s="170">
        <f>G65*G68</f>
        <v>0</v>
      </c>
      <c r="J68" s="170"/>
    </row>
    <row r="69" spans="1:10" x14ac:dyDescent="0.35">
      <c r="A69" s="19" t="s">
        <v>8</v>
      </c>
      <c r="B69" s="137" t="s">
        <v>55</v>
      </c>
      <c r="C69" s="137"/>
      <c r="D69" s="137"/>
      <c r="E69" s="137"/>
      <c r="F69" s="137"/>
      <c r="G69" s="155">
        <v>2.5000000000000001E-2</v>
      </c>
      <c r="H69" s="155"/>
      <c r="I69" s="170">
        <f>G65*G69</f>
        <v>0</v>
      </c>
      <c r="J69" s="170"/>
    </row>
    <row r="70" spans="1:10" x14ac:dyDescent="0.35">
      <c r="A70" s="19" t="s">
        <v>11</v>
      </c>
      <c r="B70" s="167" t="s">
        <v>56</v>
      </c>
      <c r="C70" s="167"/>
      <c r="D70" s="167"/>
      <c r="E70" s="167"/>
      <c r="F70" s="167"/>
      <c r="G70" s="168"/>
      <c r="H70" s="169"/>
      <c r="I70" s="170">
        <f>G65*G70</f>
        <v>0</v>
      </c>
      <c r="J70" s="170"/>
    </row>
    <row r="71" spans="1:10" x14ac:dyDescent="0.35">
      <c r="A71" s="19" t="s">
        <v>13</v>
      </c>
      <c r="B71" s="137" t="s">
        <v>57</v>
      </c>
      <c r="C71" s="137"/>
      <c r="D71" s="137"/>
      <c r="E71" s="137"/>
      <c r="F71" s="137"/>
      <c r="G71" s="155">
        <v>1.4999999999999999E-2</v>
      </c>
      <c r="H71" s="155"/>
      <c r="I71" s="170">
        <f>G65*G71</f>
        <v>0</v>
      </c>
      <c r="J71" s="170"/>
    </row>
    <row r="72" spans="1:10" x14ac:dyDescent="0.35">
      <c r="A72" s="19" t="s">
        <v>58</v>
      </c>
      <c r="B72" s="137" t="s">
        <v>59</v>
      </c>
      <c r="C72" s="137"/>
      <c r="D72" s="137"/>
      <c r="E72" s="137"/>
      <c r="F72" s="137"/>
      <c r="G72" s="155">
        <v>0.01</v>
      </c>
      <c r="H72" s="155"/>
      <c r="I72" s="170">
        <f>G65*G72</f>
        <v>0</v>
      </c>
      <c r="J72" s="170"/>
    </row>
    <row r="73" spans="1:10" x14ac:dyDescent="0.35">
      <c r="A73" s="19" t="s">
        <v>60</v>
      </c>
      <c r="B73" s="137" t="s">
        <v>61</v>
      </c>
      <c r="C73" s="137"/>
      <c r="D73" s="137"/>
      <c r="E73" s="137"/>
      <c r="F73" s="137"/>
      <c r="G73" s="155">
        <v>6.0000000000000001E-3</v>
      </c>
      <c r="H73" s="155"/>
      <c r="I73" s="170">
        <f>G65*G73</f>
        <v>0</v>
      </c>
      <c r="J73" s="170"/>
    </row>
    <row r="74" spans="1:10" x14ac:dyDescent="0.35">
      <c r="A74" s="19" t="s">
        <v>62</v>
      </c>
      <c r="B74" s="137" t="s">
        <v>63</v>
      </c>
      <c r="C74" s="137"/>
      <c r="D74" s="137"/>
      <c r="E74" s="137"/>
      <c r="F74" s="137"/>
      <c r="G74" s="155">
        <v>2E-3</v>
      </c>
      <c r="H74" s="155"/>
      <c r="I74" s="170">
        <f>G65*G74</f>
        <v>0</v>
      </c>
      <c r="J74" s="170"/>
    </row>
    <row r="75" spans="1:10" x14ac:dyDescent="0.35">
      <c r="A75" s="19" t="s">
        <v>64</v>
      </c>
      <c r="B75" s="137" t="s">
        <v>65</v>
      </c>
      <c r="C75" s="137"/>
      <c r="D75" s="137"/>
      <c r="E75" s="137"/>
      <c r="F75" s="137"/>
      <c r="G75" s="155">
        <v>0.08</v>
      </c>
      <c r="H75" s="155"/>
      <c r="I75" s="170">
        <f>G65*G75</f>
        <v>0</v>
      </c>
      <c r="J75" s="170"/>
    </row>
    <row r="76" spans="1:10" x14ac:dyDescent="0.35">
      <c r="A76" s="103" t="s">
        <v>66</v>
      </c>
      <c r="B76" s="103"/>
      <c r="C76" s="103"/>
      <c r="D76" s="103"/>
      <c r="E76" s="103"/>
      <c r="F76" s="103"/>
      <c r="G76" s="174">
        <f>SUM(G68:H75)</f>
        <v>0.33800000000000002</v>
      </c>
      <c r="H76" s="103"/>
      <c r="I76" s="175">
        <f>SUM(I68:J75)</f>
        <v>0</v>
      </c>
      <c r="J76" s="175"/>
    </row>
    <row r="77" spans="1:10" x14ac:dyDescent="0.35">
      <c r="A77" s="173" t="s">
        <v>67</v>
      </c>
      <c r="B77" s="173"/>
      <c r="C77" s="173"/>
      <c r="D77" s="173"/>
      <c r="E77" s="173"/>
      <c r="F77" s="173"/>
      <c r="G77" s="173"/>
      <c r="H77" s="173"/>
      <c r="I77" s="173"/>
      <c r="J77" s="173"/>
    </row>
    <row r="78" spans="1:10" x14ac:dyDescent="0.35">
      <c r="A78" s="173" t="s">
        <v>68</v>
      </c>
      <c r="B78" s="173"/>
      <c r="C78" s="173"/>
      <c r="D78" s="173"/>
      <c r="E78" s="173"/>
      <c r="F78" s="173"/>
      <c r="G78" s="173"/>
      <c r="H78" s="173"/>
      <c r="I78" s="173"/>
      <c r="J78" s="173"/>
    </row>
    <row r="79" spans="1:10" ht="29.5" customHeight="1" x14ac:dyDescent="0.35">
      <c r="A79" s="171" t="s">
        <v>69</v>
      </c>
      <c r="B79" s="171"/>
      <c r="C79" s="171"/>
      <c r="D79" s="171"/>
      <c r="E79" s="171"/>
      <c r="F79" s="171"/>
      <c r="G79" s="171"/>
      <c r="H79" s="171"/>
      <c r="I79" s="171"/>
      <c r="J79" s="171"/>
    </row>
    <row r="80" spans="1:10" ht="27.5" customHeight="1" x14ac:dyDescent="0.35">
      <c r="A80" s="171" t="s">
        <v>70</v>
      </c>
      <c r="B80" s="171"/>
      <c r="C80" s="171"/>
      <c r="D80" s="171"/>
      <c r="E80" s="171"/>
      <c r="F80" s="171"/>
      <c r="G80" s="171"/>
      <c r="H80" s="171"/>
      <c r="I80" s="171"/>
      <c r="J80" s="171"/>
    </row>
    <row r="81" spans="1:10" ht="14.5" customHeight="1" x14ac:dyDescent="0.35">
      <c r="A81" s="172" t="s">
        <v>492</v>
      </c>
      <c r="B81" s="172"/>
      <c r="C81" s="172"/>
      <c r="D81" s="172"/>
      <c r="E81" s="172"/>
      <c r="F81" s="172"/>
      <c r="G81" s="172"/>
      <c r="H81" s="172"/>
      <c r="I81" s="172"/>
      <c r="J81" s="172"/>
    </row>
    <row r="82" spans="1:10" ht="14.5" customHeight="1" x14ac:dyDescent="0.35">
      <c r="A82" s="173" t="s">
        <v>493</v>
      </c>
      <c r="B82" s="173"/>
      <c r="C82" s="173"/>
      <c r="D82" s="173"/>
      <c r="E82" s="173"/>
      <c r="F82" s="173"/>
      <c r="G82" s="173"/>
      <c r="H82" s="173"/>
      <c r="I82" s="173"/>
      <c r="J82" s="173"/>
    </row>
    <row r="83" spans="1:10" x14ac:dyDescent="0.35">
      <c r="A83" s="173" t="s">
        <v>494</v>
      </c>
      <c r="B83" s="173"/>
      <c r="C83" s="173"/>
      <c r="D83" s="173"/>
      <c r="E83" s="173"/>
      <c r="F83" s="173"/>
      <c r="G83" s="173"/>
      <c r="H83" s="173"/>
      <c r="I83" s="173"/>
      <c r="J83" s="173"/>
    </row>
    <row r="84" spans="1:10" x14ac:dyDescent="0.35">
      <c r="A84" s="173" t="s">
        <v>495</v>
      </c>
      <c r="B84" s="173"/>
      <c r="C84" s="173"/>
      <c r="D84" s="173"/>
      <c r="E84" s="173"/>
      <c r="F84" s="173"/>
      <c r="G84" s="173"/>
      <c r="H84" s="173"/>
      <c r="I84" s="173"/>
      <c r="J84" s="173"/>
    </row>
    <row r="85" spans="1:10" x14ac:dyDescent="0.35">
      <c r="A85" s="173" t="s">
        <v>496</v>
      </c>
      <c r="B85" s="173"/>
      <c r="C85" s="173"/>
      <c r="D85" s="173"/>
      <c r="E85" s="173"/>
      <c r="F85" s="173"/>
      <c r="G85" s="173"/>
      <c r="H85" s="173"/>
      <c r="I85" s="173"/>
      <c r="J85" s="173"/>
    </row>
    <row r="86" spans="1:10" ht="29" customHeight="1" x14ac:dyDescent="0.35">
      <c r="A86" s="171" t="s">
        <v>497</v>
      </c>
      <c r="B86" s="171"/>
      <c r="C86" s="171"/>
      <c r="D86" s="171"/>
      <c r="E86" s="171"/>
      <c r="F86" s="171"/>
      <c r="G86" s="171"/>
      <c r="H86" s="171"/>
      <c r="I86" s="171"/>
      <c r="J86" s="171"/>
    </row>
    <row r="87" spans="1:10" x14ac:dyDescent="0.35">
      <c r="A87" s="23"/>
      <c r="B87" s="23"/>
      <c r="C87" s="23"/>
      <c r="D87" s="23"/>
      <c r="E87" s="23"/>
      <c r="F87" s="23"/>
      <c r="G87" s="23"/>
      <c r="H87" s="23"/>
      <c r="I87" s="23"/>
      <c r="J87" s="23"/>
    </row>
    <row r="88" spans="1:10" x14ac:dyDescent="0.35">
      <c r="A88" s="149" t="s">
        <v>71</v>
      </c>
      <c r="B88" s="149"/>
      <c r="C88" s="149"/>
      <c r="D88" s="149"/>
      <c r="E88" s="149"/>
      <c r="F88" s="149"/>
      <c r="G88" s="149"/>
      <c r="H88" s="149"/>
      <c r="I88" s="149"/>
      <c r="J88" s="149"/>
    </row>
    <row r="89" spans="1:10" x14ac:dyDescent="0.35">
      <c r="A89" s="23"/>
      <c r="B89" s="139"/>
      <c r="C89" s="139"/>
      <c r="D89" s="139"/>
      <c r="E89" s="139"/>
      <c r="F89" s="139"/>
      <c r="G89" s="139"/>
      <c r="H89" s="139"/>
      <c r="I89" s="139"/>
      <c r="J89" s="139"/>
    </row>
    <row r="90" spans="1:10" x14ac:dyDescent="0.35">
      <c r="A90" s="25" t="s">
        <v>72</v>
      </c>
      <c r="B90" s="176" t="s">
        <v>73</v>
      </c>
      <c r="C90" s="176"/>
      <c r="D90" s="176"/>
      <c r="E90" s="176"/>
      <c r="F90" s="176"/>
      <c r="G90" s="176" t="s">
        <v>32</v>
      </c>
      <c r="H90" s="176"/>
      <c r="I90" s="176"/>
      <c r="J90" s="176"/>
    </row>
    <row r="91" spans="1:10" x14ac:dyDescent="0.35">
      <c r="A91" s="14" t="s">
        <v>6</v>
      </c>
      <c r="B91" s="177" t="s">
        <v>74</v>
      </c>
      <c r="C91" s="177"/>
      <c r="D91" s="177"/>
      <c r="E91" s="177"/>
      <c r="F91" s="177"/>
      <c r="G91" s="178">
        <v>0</v>
      </c>
      <c r="H91" s="178"/>
      <c r="I91" s="178"/>
      <c r="J91" s="178"/>
    </row>
    <row r="92" spans="1:10" x14ac:dyDescent="0.35">
      <c r="A92" s="14" t="s">
        <v>8</v>
      </c>
      <c r="B92" s="177" t="s">
        <v>75</v>
      </c>
      <c r="C92" s="177"/>
      <c r="D92" s="177"/>
      <c r="E92" s="177"/>
      <c r="F92" s="177"/>
      <c r="G92" s="178">
        <v>0</v>
      </c>
      <c r="H92" s="178"/>
      <c r="I92" s="178"/>
      <c r="J92" s="178"/>
    </row>
    <row r="93" spans="1:10" x14ac:dyDescent="0.35">
      <c r="A93" s="14" t="s">
        <v>11</v>
      </c>
      <c r="B93" s="122" t="s">
        <v>168</v>
      </c>
      <c r="C93" s="123"/>
      <c r="D93" s="123"/>
      <c r="E93" s="123"/>
      <c r="F93" s="124"/>
      <c r="G93" s="125">
        <v>0</v>
      </c>
      <c r="H93" s="126"/>
      <c r="I93" s="126"/>
      <c r="J93" s="127"/>
    </row>
    <row r="94" spans="1:10" x14ac:dyDescent="0.35">
      <c r="A94" s="14" t="s">
        <v>13</v>
      </c>
      <c r="B94" s="177" t="s">
        <v>165</v>
      </c>
      <c r="C94" s="177"/>
      <c r="D94" s="177"/>
      <c r="E94" s="177"/>
      <c r="F94" s="177"/>
      <c r="G94" s="178">
        <v>0</v>
      </c>
      <c r="H94" s="178"/>
      <c r="I94" s="178"/>
      <c r="J94" s="178"/>
    </row>
    <row r="95" spans="1:10" x14ac:dyDescent="0.35">
      <c r="A95" s="14" t="s">
        <v>58</v>
      </c>
      <c r="B95" s="177" t="s">
        <v>76</v>
      </c>
      <c r="C95" s="177"/>
      <c r="D95" s="177"/>
      <c r="E95" s="177"/>
      <c r="F95" s="177"/>
      <c r="G95" s="178">
        <v>0</v>
      </c>
      <c r="H95" s="178"/>
      <c r="I95" s="178"/>
      <c r="J95" s="178"/>
    </row>
    <row r="96" spans="1:10" x14ac:dyDescent="0.35">
      <c r="A96" s="14" t="s">
        <v>60</v>
      </c>
      <c r="B96" s="177" t="s">
        <v>77</v>
      </c>
      <c r="C96" s="177"/>
      <c r="D96" s="177"/>
      <c r="E96" s="177"/>
      <c r="F96" s="177"/>
      <c r="G96" s="178">
        <v>0</v>
      </c>
      <c r="H96" s="178"/>
      <c r="I96" s="178"/>
      <c r="J96" s="178"/>
    </row>
    <row r="97" spans="1:10" x14ac:dyDescent="0.35">
      <c r="A97" s="14" t="s">
        <v>62</v>
      </c>
      <c r="B97" s="177" t="s">
        <v>166</v>
      </c>
      <c r="C97" s="177"/>
      <c r="D97" s="177"/>
      <c r="E97" s="177"/>
      <c r="F97" s="177"/>
      <c r="G97" s="178">
        <v>0</v>
      </c>
      <c r="H97" s="178"/>
      <c r="I97" s="178"/>
      <c r="J97" s="178"/>
    </row>
    <row r="98" spans="1:10" x14ac:dyDescent="0.35">
      <c r="A98" s="19" t="s">
        <v>64</v>
      </c>
      <c r="B98" s="137" t="s">
        <v>36</v>
      </c>
      <c r="C98" s="137"/>
      <c r="D98" s="137"/>
      <c r="E98" s="137"/>
      <c r="F98" s="137"/>
      <c r="G98" s="100">
        <v>0</v>
      </c>
      <c r="H98" s="100"/>
      <c r="I98" s="100"/>
      <c r="J98" s="100"/>
    </row>
    <row r="99" spans="1:10" x14ac:dyDescent="0.35">
      <c r="A99" s="103" t="s">
        <v>37</v>
      </c>
      <c r="B99" s="103"/>
      <c r="C99" s="103"/>
      <c r="D99" s="103"/>
      <c r="E99" s="103"/>
      <c r="F99" s="103"/>
      <c r="G99" s="102">
        <f>SUM(G91:J98)</f>
        <v>0</v>
      </c>
      <c r="H99" s="102"/>
      <c r="I99" s="102"/>
      <c r="J99" s="102"/>
    </row>
    <row r="100" spans="1:10" x14ac:dyDescent="0.35">
      <c r="A100" s="141" t="s">
        <v>78</v>
      </c>
      <c r="B100" s="141"/>
      <c r="C100" s="141"/>
      <c r="D100" s="141"/>
      <c r="E100" s="141"/>
      <c r="F100" s="141"/>
      <c r="G100" s="141"/>
      <c r="H100" s="141"/>
      <c r="I100" s="141"/>
      <c r="J100" s="141"/>
    </row>
    <row r="101" spans="1:10" x14ac:dyDescent="0.35">
      <c r="A101" s="131" t="s">
        <v>79</v>
      </c>
      <c r="B101" s="131"/>
      <c r="C101" s="131"/>
      <c r="D101" s="131"/>
      <c r="E101" s="131"/>
      <c r="F101" s="131"/>
      <c r="G101" s="131"/>
      <c r="H101" s="131"/>
      <c r="I101" s="131"/>
      <c r="J101" s="131"/>
    </row>
    <row r="102" spans="1:10" ht="29" customHeight="1" x14ac:dyDescent="0.35">
      <c r="A102" s="165" t="s">
        <v>502</v>
      </c>
      <c r="B102" s="165"/>
      <c r="C102" s="165"/>
      <c r="D102" s="165"/>
      <c r="E102" s="165"/>
      <c r="F102" s="165"/>
      <c r="G102" s="165"/>
      <c r="H102" s="165"/>
      <c r="I102" s="165"/>
      <c r="J102" s="165"/>
    </row>
    <row r="103" spans="1:10" x14ac:dyDescent="0.35">
      <c r="A103" s="171" t="s">
        <v>503</v>
      </c>
      <c r="B103" s="171"/>
      <c r="C103" s="171"/>
      <c r="D103" s="171"/>
      <c r="E103" s="171"/>
      <c r="F103" s="171"/>
      <c r="G103" s="171"/>
      <c r="H103" s="171"/>
      <c r="I103" s="171"/>
      <c r="J103" s="171"/>
    </row>
    <row r="104" spans="1:10" x14ac:dyDescent="0.35">
      <c r="A104" s="6"/>
      <c r="B104" s="6"/>
      <c r="C104" s="6"/>
      <c r="D104" s="6"/>
      <c r="E104" s="6"/>
      <c r="F104" s="6"/>
      <c r="G104" s="6"/>
      <c r="H104" s="6"/>
      <c r="I104" s="6"/>
      <c r="J104" s="6"/>
    </row>
    <row r="105" spans="1:10" x14ac:dyDescent="0.35">
      <c r="A105" s="149" t="s">
        <v>80</v>
      </c>
      <c r="B105" s="149"/>
      <c r="C105" s="149"/>
      <c r="D105" s="149"/>
      <c r="E105" s="149"/>
      <c r="F105" s="149"/>
      <c r="G105" s="149"/>
      <c r="H105" s="149"/>
      <c r="I105" s="149"/>
      <c r="J105" s="149"/>
    </row>
    <row r="106" spans="1:10" x14ac:dyDescent="0.35">
      <c r="A106" s="23"/>
      <c r="B106" s="139"/>
      <c r="C106" s="139"/>
      <c r="D106" s="139"/>
      <c r="E106" s="139"/>
      <c r="F106" s="139"/>
      <c r="G106" s="139"/>
      <c r="H106" s="139"/>
      <c r="I106" s="139"/>
      <c r="J106" s="139"/>
    </row>
    <row r="107" spans="1:10" x14ac:dyDescent="0.35">
      <c r="A107" s="18">
        <v>2</v>
      </c>
      <c r="B107" s="103" t="s">
        <v>81</v>
      </c>
      <c r="C107" s="103"/>
      <c r="D107" s="103"/>
      <c r="E107" s="103"/>
      <c r="F107" s="103"/>
      <c r="G107" s="103" t="s">
        <v>32</v>
      </c>
      <c r="H107" s="103"/>
      <c r="I107" s="103"/>
      <c r="J107" s="103"/>
    </row>
    <row r="108" spans="1:10" x14ac:dyDescent="0.35">
      <c r="A108" s="19" t="s">
        <v>43</v>
      </c>
      <c r="B108" s="137" t="s">
        <v>44</v>
      </c>
      <c r="C108" s="137"/>
      <c r="D108" s="137"/>
      <c r="E108" s="137"/>
      <c r="F108" s="137"/>
      <c r="G108" s="100">
        <f>I59</f>
        <v>0</v>
      </c>
      <c r="H108" s="100"/>
      <c r="I108" s="100"/>
      <c r="J108" s="100"/>
    </row>
    <row r="109" spans="1:10" x14ac:dyDescent="0.35">
      <c r="A109" s="19" t="s">
        <v>52</v>
      </c>
      <c r="B109" s="137" t="s">
        <v>53</v>
      </c>
      <c r="C109" s="137"/>
      <c r="D109" s="137"/>
      <c r="E109" s="137"/>
      <c r="F109" s="137"/>
      <c r="G109" s="100">
        <f>I76</f>
        <v>0</v>
      </c>
      <c r="H109" s="100"/>
      <c r="I109" s="100"/>
      <c r="J109" s="100"/>
    </row>
    <row r="110" spans="1:10" x14ac:dyDescent="0.35">
      <c r="A110" s="19" t="s">
        <v>72</v>
      </c>
      <c r="B110" s="137" t="s">
        <v>73</v>
      </c>
      <c r="C110" s="137"/>
      <c r="D110" s="137"/>
      <c r="E110" s="137"/>
      <c r="F110" s="137"/>
      <c r="G110" s="100">
        <f>G99</f>
        <v>0</v>
      </c>
      <c r="H110" s="100"/>
      <c r="I110" s="100"/>
      <c r="J110" s="100"/>
    </row>
    <row r="111" spans="1:10" x14ac:dyDescent="0.35">
      <c r="A111" s="103" t="s">
        <v>37</v>
      </c>
      <c r="B111" s="103"/>
      <c r="C111" s="103"/>
      <c r="D111" s="103"/>
      <c r="E111" s="103"/>
      <c r="F111" s="103"/>
      <c r="G111" s="102">
        <f>SUM(G108:J110)</f>
        <v>0</v>
      </c>
      <c r="H111" s="102"/>
      <c r="I111" s="102"/>
      <c r="J111" s="102"/>
    </row>
    <row r="112" spans="1:10" x14ac:dyDescent="0.35">
      <c r="A112" s="23"/>
      <c r="B112" s="139"/>
      <c r="C112" s="139"/>
      <c r="D112" s="139"/>
      <c r="E112" s="139"/>
      <c r="F112" s="139"/>
      <c r="G112" s="139"/>
      <c r="H112" s="139"/>
      <c r="I112" s="139"/>
      <c r="J112" s="139"/>
    </row>
    <row r="113" spans="1:10" x14ac:dyDescent="0.35">
      <c r="A113" s="23"/>
      <c r="B113" s="132"/>
      <c r="C113" s="132"/>
      <c r="D113" s="132"/>
      <c r="E113" s="132"/>
      <c r="F113" s="132"/>
      <c r="G113" s="132"/>
      <c r="H113" s="132"/>
      <c r="I113" s="132"/>
      <c r="J113" s="132"/>
    </row>
    <row r="114" spans="1:10" x14ac:dyDescent="0.35">
      <c r="A114" s="119" t="s">
        <v>82</v>
      </c>
      <c r="B114" s="119"/>
      <c r="C114" s="119"/>
      <c r="D114" s="119"/>
      <c r="E114" s="119"/>
      <c r="F114" s="119"/>
      <c r="G114" s="119"/>
      <c r="H114" s="119"/>
      <c r="I114" s="119"/>
      <c r="J114" s="119"/>
    </row>
    <row r="115" spans="1:10" x14ac:dyDescent="0.35">
      <c r="A115" s="186" t="s">
        <v>220</v>
      </c>
      <c r="B115" s="186"/>
      <c r="C115" s="186"/>
      <c r="D115" s="186"/>
      <c r="E115" s="186"/>
      <c r="F115" s="186"/>
      <c r="G115" s="187">
        <f>G40</f>
        <v>0</v>
      </c>
      <c r="H115" s="187"/>
      <c r="I115" s="187"/>
      <c r="J115" s="187"/>
    </row>
    <row r="116" spans="1:10" x14ac:dyDescent="0.35">
      <c r="A116" s="185"/>
      <c r="B116" s="185"/>
      <c r="C116" s="185"/>
      <c r="D116" s="185"/>
      <c r="E116" s="185"/>
      <c r="F116" s="185"/>
      <c r="G116" s="139"/>
      <c r="H116" s="139"/>
      <c r="I116" s="139"/>
      <c r="J116" s="139"/>
    </row>
    <row r="117" spans="1:10" x14ac:dyDescent="0.35">
      <c r="A117" s="18">
        <v>3</v>
      </c>
      <c r="B117" s="103" t="s">
        <v>84</v>
      </c>
      <c r="C117" s="103"/>
      <c r="D117" s="103"/>
      <c r="E117" s="103"/>
      <c r="F117" s="103"/>
      <c r="G117" s="174" t="s">
        <v>45</v>
      </c>
      <c r="H117" s="174"/>
      <c r="I117" s="103" t="s">
        <v>32</v>
      </c>
      <c r="J117" s="103"/>
    </row>
    <row r="118" spans="1:10" x14ac:dyDescent="0.35">
      <c r="A118" s="19" t="s">
        <v>6</v>
      </c>
      <c r="B118" s="129" t="s">
        <v>85</v>
      </c>
      <c r="C118" s="129"/>
      <c r="D118" s="129"/>
      <c r="E118" s="129"/>
      <c r="F118" s="129"/>
      <c r="G118" s="157">
        <f>(1/12)*0.05</f>
        <v>4.1666666666666666E-3</v>
      </c>
      <c r="H118" s="157"/>
      <c r="I118" s="170">
        <f>G115*G118</f>
        <v>0</v>
      </c>
      <c r="J118" s="170"/>
    </row>
    <row r="119" spans="1:10" x14ac:dyDescent="0.35">
      <c r="A119" s="19" t="s">
        <v>8</v>
      </c>
      <c r="B119" s="129" t="s">
        <v>86</v>
      </c>
      <c r="C119" s="129"/>
      <c r="D119" s="129"/>
      <c r="E119" s="129"/>
      <c r="F119" s="129"/>
      <c r="G119" s="157">
        <f>G118*0.08</f>
        <v>3.3333333333333332E-4</v>
      </c>
      <c r="H119" s="157"/>
      <c r="I119" s="181">
        <f>G115*G119</f>
        <v>0</v>
      </c>
      <c r="J119" s="181"/>
    </row>
    <row r="120" spans="1:10" x14ac:dyDescent="0.35">
      <c r="A120" s="19" t="s">
        <v>11</v>
      </c>
      <c r="B120" s="129" t="s">
        <v>87</v>
      </c>
      <c r="C120" s="129"/>
      <c r="D120" s="129"/>
      <c r="E120" s="129"/>
      <c r="F120" s="129"/>
      <c r="G120" s="157">
        <f>(1+2/12+(1/3*1/12))*0.08*0.4*0.9</f>
        <v>3.4400000000000007E-2</v>
      </c>
      <c r="H120" s="157"/>
      <c r="I120" s="182">
        <f>G115*G120</f>
        <v>0</v>
      </c>
      <c r="J120" s="183"/>
    </row>
    <row r="121" spans="1:10" x14ac:dyDescent="0.35">
      <c r="A121" s="19" t="s">
        <v>13</v>
      </c>
      <c r="B121" s="129" t="s">
        <v>88</v>
      </c>
      <c r="C121" s="129"/>
      <c r="D121" s="129"/>
      <c r="E121" s="129"/>
      <c r="F121" s="129"/>
      <c r="G121" s="157">
        <f>(7/30)/12</f>
        <v>1.9444444444444445E-2</v>
      </c>
      <c r="H121" s="157"/>
      <c r="I121" s="182">
        <f>G115*G121</f>
        <v>0</v>
      </c>
      <c r="J121" s="183"/>
    </row>
    <row r="122" spans="1:10" x14ac:dyDescent="0.35">
      <c r="A122" s="19" t="s">
        <v>58</v>
      </c>
      <c r="B122" s="129" t="s">
        <v>89</v>
      </c>
      <c r="C122" s="129"/>
      <c r="D122" s="129"/>
      <c r="E122" s="129"/>
      <c r="F122" s="129"/>
      <c r="G122" s="157">
        <f>G121*G76</f>
        <v>6.5722222222222224E-3</v>
      </c>
      <c r="H122" s="157"/>
      <c r="I122" s="182">
        <f>G115*G122</f>
        <v>0</v>
      </c>
      <c r="J122" s="183"/>
    </row>
    <row r="123" spans="1:10" x14ac:dyDescent="0.35">
      <c r="A123" s="19" t="s">
        <v>60</v>
      </c>
      <c r="B123" s="129" t="s">
        <v>90</v>
      </c>
      <c r="C123" s="129"/>
      <c r="D123" s="129"/>
      <c r="E123" s="129"/>
      <c r="F123" s="129"/>
      <c r="G123" s="188">
        <f>G121*0.08*0.4</f>
        <v>6.2222222222222236E-4</v>
      </c>
      <c r="H123" s="188"/>
      <c r="I123" s="189">
        <f>G115*G123</f>
        <v>0</v>
      </c>
      <c r="J123" s="190"/>
    </row>
    <row r="124" spans="1:10" x14ac:dyDescent="0.35">
      <c r="A124" s="103" t="s">
        <v>37</v>
      </c>
      <c r="B124" s="103"/>
      <c r="C124" s="103"/>
      <c r="D124" s="103"/>
      <c r="E124" s="103"/>
      <c r="F124" s="103"/>
      <c r="G124" s="191">
        <f>SUM(G118:H123)</f>
        <v>6.5538888888888897E-2</v>
      </c>
      <c r="H124" s="191"/>
      <c r="I124" s="175">
        <f>SUM(I118:J123)</f>
        <v>0</v>
      </c>
      <c r="J124" s="175"/>
    </row>
    <row r="125" spans="1:10" ht="29" customHeight="1" x14ac:dyDescent="0.35">
      <c r="A125" s="171" t="s">
        <v>91</v>
      </c>
      <c r="B125" s="171"/>
      <c r="C125" s="171"/>
      <c r="D125" s="171"/>
      <c r="E125" s="171"/>
      <c r="F125" s="171"/>
      <c r="G125" s="171"/>
      <c r="H125" s="171"/>
      <c r="I125" s="171"/>
      <c r="J125" s="171"/>
    </row>
    <row r="126" spans="1:10" x14ac:dyDescent="0.35">
      <c r="A126" s="171" t="s">
        <v>92</v>
      </c>
      <c r="B126" s="171"/>
      <c r="C126" s="171"/>
      <c r="D126" s="171"/>
      <c r="E126" s="171"/>
      <c r="F126" s="171"/>
      <c r="G126" s="171"/>
      <c r="H126" s="171"/>
      <c r="I126" s="171"/>
      <c r="J126" s="171"/>
    </row>
    <row r="127" spans="1:10" ht="36.5" customHeight="1" x14ac:dyDescent="0.35">
      <c r="A127" s="171" t="s">
        <v>93</v>
      </c>
      <c r="B127" s="171"/>
      <c r="C127" s="171"/>
      <c r="D127" s="171"/>
      <c r="E127" s="171"/>
      <c r="F127" s="171"/>
      <c r="G127" s="171"/>
      <c r="H127" s="171"/>
      <c r="I127" s="171"/>
      <c r="J127" s="171"/>
    </row>
    <row r="128" spans="1:10" ht="29.5" customHeight="1" x14ac:dyDescent="0.35">
      <c r="A128" s="192" t="s">
        <v>94</v>
      </c>
      <c r="B128" s="154"/>
      <c r="C128" s="154"/>
      <c r="D128" s="154"/>
      <c r="E128" s="154"/>
      <c r="F128" s="154"/>
      <c r="G128" s="154"/>
      <c r="H128" s="154"/>
      <c r="I128" s="154"/>
      <c r="J128" s="154"/>
    </row>
    <row r="129" spans="1:10" ht="39.5" customHeight="1" x14ac:dyDescent="0.35">
      <c r="A129" s="192" t="s">
        <v>480</v>
      </c>
      <c r="B129" s="192"/>
      <c r="C129" s="192"/>
      <c r="D129" s="192"/>
      <c r="E129" s="192"/>
      <c r="F129" s="192"/>
      <c r="G129" s="192"/>
      <c r="H129" s="192"/>
      <c r="I129" s="192"/>
      <c r="J129" s="192"/>
    </row>
    <row r="130" spans="1:10" x14ac:dyDescent="0.35">
      <c r="A130" s="171" t="s">
        <v>169</v>
      </c>
      <c r="B130" s="171"/>
      <c r="C130" s="171"/>
      <c r="D130" s="171"/>
      <c r="E130" s="171"/>
      <c r="F130" s="171"/>
      <c r="G130" s="171"/>
      <c r="H130" s="171"/>
      <c r="I130" s="171"/>
      <c r="J130" s="171"/>
    </row>
    <row r="131" spans="1:10" ht="29" customHeight="1" x14ac:dyDescent="0.35">
      <c r="A131" s="192" t="s">
        <v>170</v>
      </c>
      <c r="B131" s="192"/>
      <c r="C131" s="192"/>
      <c r="D131" s="192"/>
      <c r="E131" s="192"/>
      <c r="F131" s="192"/>
      <c r="G131" s="192"/>
      <c r="H131" s="192"/>
      <c r="I131" s="192"/>
      <c r="J131" s="192"/>
    </row>
    <row r="132" spans="1:10" x14ac:dyDescent="0.35">
      <c r="A132" s="193"/>
      <c r="B132" s="193"/>
      <c r="C132" s="193"/>
      <c r="D132" s="193"/>
      <c r="E132" s="193"/>
      <c r="F132" s="193"/>
      <c r="G132" s="193"/>
      <c r="H132" s="193"/>
      <c r="I132" s="193"/>
      <c r="J132" s="193"/>
    </row>
    <row r="133" spans="1:10" x14ac:dyDescent="0.35">
      <c r="A133" s="119" t="s">
        <v>95</v>
      </c>
      <c r="B133" s="119"/>
      <c r="C133" s="119"/>
      <c r="D133" s="119"/>
      <c r="E133" s="119"/>
      <c r="F133" s="119"/>
      <c r="G133" s="119"/>
      <c r="H133" s="119"/>
      <c r="I133" s="119"/>
      <c r="J133" s="119"/>
    </row>
    <row r="134" spans="1:10" ht="28" customHeight="1" x14ac:dyDescent="0.35">
      <c r="A134" s="194" t="s">
        <v>96</v>
      </c>
      <c r="B134" s="194"/>
      <c r="C134" s="194"/>
      <c r="D134" s="194"/>
      <c r="E134" s="194"/>
      <c r="F134" s="194"/>
      <c r="G134" s="194"/>
      <c r="H134" s="194"/>
      <c r="I134" s="194"/>
      <c r="J134" s="194"/>
    </row>
    <row r="135" spans="1:10" x14ac:dyDescent="0.35">
      <c r="A135" s="195" t="s">
        <v>97</v>
      </c>
      <c r="B135" s="195"/>
      <c r="C135" s="195"/>
      <c r="D135" s="195"/>
      <c r="E135" s="195"/>
      <c r="F135" s="195"/>
      <c r="G135" s="195"/>
      <c r="H135" s="195"/>
      <c r="I135" s="195"/>
      <c r="J135" s="195"/>
    </row>
    <row r="136" spans="1:10" x14ac:dyDescent="0.35">
      <c r="A136" s="23"/>
      <c r="B136" s="132"/>
      <c r="C136" s="132"/>
      <c r="D136" s="132"/>
      <c r="E136" s="132"/>
      <c r="F136" s="132"/>
      <c r="G136" s="132"/>
      <c r="H136" s="132"/>
      <c r="I136" s="132"/>
      <c r="J136" s="132"/>
    </row>
    <row r="137" spans="1:10" x14ac:dyDescent="0.35">
      <c r="A137" s="149" t="s">
        <v>98</v>
      </c>
      <c r="B137" s="149"/>
      <c r="C137" s="149"/>
      <c r="D137" s="149"/>
      <c r="E137" s="149"/>
      <c r="F137" s="149"/>
      <c r="G137" s="149"/>
      <c r="H137" s="149"/>
      <c r="I137" s="149"/>
      <c r="J137" s="149"/>
    </row>
    <row r="138" spans="1:10" x14ac:dyDescent="0.35">
      <c r="A138" s="186" t="s">
        <v>219</v>
      </c>
      <c r="B138" s="186"/>
      <c r="C138" s="186"/>
      <c r="D138" s="186"/>
      <c r="E138" s="186"/>
      <c r="F138" s="186"/>
      <c r="G138" s="187">
        <f>G40</f>
        <v>0</v>
      </c>
      <c r="H138" s="196"/>
      <c r="I138" s="196"/>
      <c r="J138" s="196"/>
    </row>
    <row r="139" spans="1:10" x14ac:dyDescent="0.35">
      <c r="A139" s="7"/>
      <c r="B139" s="7"/>
      <c r="C139" s="7"/>
      <c r="D139" s="7"/>
      <c r="E139" s="7"/>
      <c r="F139" s="7"/>
      <c r="G139" s="21"/>
      <c r="H139" s="21"/>
      <c r="I139" s="21"/>
      <c r="J139" s="21"/>
    </row>
    <row r="140" spans="1:10" x14ac:dyDescent="0.35">
      <c r="A140" s="24" t="s">
        <v>100</v>
      </c>
      <c r="B140" s="162" t="s">
        <v>101</v>
      </c>
      <c r="C140" s="162"/>
      <c r="D140" s="162"/>
      <c r="E140" s="162"/>
      <c r="F140" s="162"/>
      <c r="G140" s="103" t="s">
        <v>102</v>
      </c>
      <c r="H140" s="103"/>
      <c r="I140" s="103" t="s">
        <v>32</v>
      </c>
      <c r="J140" s="103"/>
    </row>
    <row r="141" spans="1:10" x14ac:dyDescent="0.35">
      <c r="A141" s="19" t="s">
        <v>6</v>
      </c>
      <c r="B141" s="137" t="s">
        <v>103</v>
      </c>
      <c r="C141" s="137"/>
      <c r="D141" s="137"/>
      <c r="E141" s="137"/>
      <c r="F141" s="137"/>
      <c r="G141" s="157">
        <f>1/12</f>
        <v>8.3333333333333329E-2</v>
      </c>
      <c r="H141" s="157"/>
      <c r="I141" s="100">
        <f>G141*G138</f>
        <v>0</v>
      </c>
      <c r="J141" s="100"/>
    </row>
    <row r="142" spans="1:10" x14ac:dyDescent="0.35">
      <c r="A142" s="19" t="s">
        <v>8</v>
      </c>
      <c r="B142" s="137" t="s">
        <v>104</v>
      </c>
      <c r="C142" s="137"/>
      <c r="D142" s="137"/>
      <c r="E142" s="137"/>
      <c r="F142" s="137"/>
      <c r="G142" s="157">
        <f>(1/30)/12</f>
        <v>2.7777777777777779E-3</v>
      </c>
      <c r="H142" s="157"/>
      <c r="I142" s="100">
        <f>G138*G142</f>
        <v>0</v>
      </c>
      <c r="J142" s="100"/>
    </row>
    <row r="143" spans="1:10" x14ac:dyDescent="0.35">
      <c r="A143" s="19" t="s">
        <v>11</v>
      </c>
      <c r="B143" s="137" t="s">
        <v>105</v>
      </c>
      <c r="C143" s="137"/>
      <c r="D143" s="137"/>
      <c r="E143" s="137"/>
      <c r="F143" s="137"/>
      <c r="G143" s="157">
        <f>(5/30)/12*0.015</f>
        <v>2.0833333333333332E-4</v>
      </c>
      <c r="H143" s="157"/>
      <c r="I143" s="100">
        <f>G138*G143</f>
        <v>0</v>
      </c>
      <c r="J143" s="100"/>
    </row>
    <row r="144" spans="1:10" x14ac:dyDescent="0.35">
      <c r="A144" s="19" t="s">
        <v>13</v>
      </c>
      <c r="B144" s="137" t="s">
        <v>106</v>
      </c>
      <c r="C144" s="137"/>
      <c r="D144" s="137"/>
      <c r="E144" s="137"/>
      <c r="F144" s="137"/>
      <c r="G144" s="157">
        <f>1/12*0.0078</f>
        <v>6.4999999999999997E-4</v>
      </c>
      <c r="H144" s="157"/>
      <c r="I144" s="100">
        <f>G138*G144</f>
        <v>0</v>
      </c>
      <c r="J144" s="100"/>
    </row>
    <row r="145" spans="1:10" x14ac:dyDescent="0.35">
      <c r="A145" s="19" t="s">
        <v>58</v>
      </c>
      <c r="B145" s="137" t="s">
        <v>107</v>
      </c>
      <c r="C145" s="137"/>
      <c r="D145" s="137"/>
      <c r="E145" s="137"/>
      <c r="F145" s="137"/>
      <c r="G145" s="157">
        <f>((1/12)+(1/3*1/12))*0.02607*6/12</f>
        <v>1.4483333333333334E-3</v>
      </c>
      <c r="H145" s="157"/>
      <c r="I145" s="100">
        <f>G138*G145</f>
        <v>0</v>
      </c>
      <c r="J145" s="100"/>
    </row>
    <row r="146" spans="1:10" x14ac:dyDescent="0.35">
      <c r="A146" s="19" t="s">
        <v>60</v>
      </c>
      <c r="B146" s="137" t="s">
        <v>108</v>
      </c>
      <c r="C146" s="137"/>
      <c r="D146" s="137"/>
      <c r="E146" s="137"/>
      <c r="F146" s="137"/>
      <c r="G146" s="157">
        <f>(5/30/12)</f>
        <v>1.3888888888888888E-2</v>
      </c>
      <c r="H146" s="157"/>
      <c r="I146" s="100">
        <f>G138*G146</f>
        <v>0</v>
      </c>
      <c r="J146" s="100"/>
    </row>
    <row r="147" spans="1:10" x14ac:dyDescent="0.35">
      <c r="A147" s="210" t="s">
        <v>109</v>
      </c>
      <c r="B147" s="210"/>
      <c r="C147" s="210"/>
      <c r="D147" s="210"/>
      <c r="E147" s="210"/>
      <c r="F147" s="210"/>
      <c r="G147" s="211">
        <f>SUM(G141:H146)</f>
        <v>0.10230666666666666</v>
      </c>
      <c r="H147" s="211"/>
      <c r="I147" s="212">
        <f>SUM(I141:J146)</f>
        <v>0</v>
      </c>
      <c r="J147" s="212"/>
    </row>
    <row r="148" spans="1:10" x14ac:dyDescent="0.35">
      <c r="A148" s="20" t="s">
        <v>62</v>
      </c>
      <c r="B148" s="213" t="s">
        <v>110</v>
      </c>
      <c r="C148" s="213"/>
      <c r="D148" s="213"/>
      <c r="E148" s="213"/>
      <c r="F148" s="214"/>
      <c r="G148" s="206">
        <f>(G147-G145)*(2/12+(1/3*1/12))</f>
        <v>1.961134259259259E-2</v>
      </c>
      <c r="H148" s="214"/>
      <c r="I148" s="208">
        <f>G138*G148</f>
        <v>0</v>
      </c>
      <c r="J148" s="209"/>
    </row>
    <row r="149" spans="1:10" x14ac:dyDescent="0.35">
      <c r="A149" s="197" t="s">
        <v>111</v>
      </c>
      <c r="B149" s="198"/>
      <c r="C149" s="198"/>
      <c r="D149" s="198"/>
      <c r="E149" s="198"/>
      <c r="F149" s="199"/>
      <c r="G149" s="200">
        <f>SUM(G147:H148)</f>
        <v>0.12191800925925925</v>
      </c>
      <c r="H149" s="201"/>
      <c r="I149" s="202">
        <f>SUM(I147:J148)</f>
        <v>0</v>
      </c>
      <c r="J149" s="203"/>
    </row>
    <row r="150" spans="1:10" x14ac:dyDescent="0.35">
      <c r="A150" s="20" t="s">
        <v>64</v>
      </c>
      <c r="B150" s="204" t="s">
        <v>112</v>
      </c>
      <c r="C150" s="204"/>
      <c r="D150" s="204"/>
      <c r="E150" s="204"/>
      <c r="F150" s="205"/>
      <c r="G150" s="206">
        <f>G149*G76</f>
        <v>4.120828712962963E-2</v>
      </c>
      <c r="H150" s="207"/>
      <c r="I150" s="208">
        <f>G138*G150</f>
        <v>0</v>
      </c>
      <c r="J150" s="209"/>
    </row>
    <row r="151" spans="1:10" x14ac:dyDescent="0.35">
      <c r="A151" s="217" t="s">
        <v>37</v>
      </c>
      <c r="B151" s="213"/>
      <c r="C151" s="213"/>
      <c r="D151" s="213"/>
      <c r="E151" s="213"/>
      <c r="F151" s="214"/>
      <c r="G151" s="218">
        <f>SUM(G149:H150)</f>
        <v>0.16312629638888887</v>
      </c>
      <c r="H151" s="219"/>
      <c r="I151" s="220">
        <f>G138*G151</f>
        <v>0</v>
      </c>
      <c r="J151" s="221"/>
    </row>
    <row r="152" spans="1:10" ht="27.5" customHeight="1" x14ac:dyDescent="0.35">
      <c r="A152" s="222" t="s">
        <v>113</v>
      </c>
      <c r="B152" s="222"/>
      <c r="C152" s="222"/>
      <c r="D152" s="222"/>
      <c r="E152" s="222"/>
      <c r="F152" s="222"/>
      <c r="G152" s="222"/>
      <c r="H152" s="222"/>
      <c r="I152" s="222"/>
      <c r="J152" s="222"/>
    </row>
    <row r="153" spans="1:10" ht="14.5" customHeight="1" x14ac:dyDescent="0.35">
      <c r="A153" s="171" t="s">
        <v>114</v>
      </c>
      <c r="B153" s="171"/>
      <c r="C153" s="171"/>
      <c r="D153" s="171"/>
      <c r="E153" s="171"/>
      <c r="F153" s="171"/>
      <c r="G153" s="171"/>
      <c r="H153" s="171"/>
      <c r="I153" s="171"/>
      <c r="J153" s="171"/>
    </row>
    <row r="154" spans="1:10" ht="14.5" customHeight="1" x14ac:dyDescent="0.35">
      <c r="A154" s="171" t="s">
        <v>115</v>
      </c>
      <c r="B154" s="171"/>
      <c r="C154" s="171"/>
      <c r="D154" s="171"/>
      <c r="E154" s="171"/>
      <c r="F154" s="171"/>
      <c r="G154" s="171"/>
      <c r="H154" s="171"/>
      <c r="I154" s="171"/>
      <c r="J154" s="171"/>
    </row>
    <row r="155" spans="1:10" ht="29" customHeight="1" x14ac:dyDescent="0.35">
      <c r="A155" s="171" t="s">
        <v>116</v>
      </c>
      <c r="B155" s="171"/>
      <c r="C155" s="171"/>
      <c r="D155" s="171"/>
      <c r="E155" s="171"/>
      <c r="F155" s="171"/>
      <c r="G155" s="171"/>
      <c r="H155" s="171"/>
      <c r="I155" s="171"/>
      <c r="J155" s="171"/>
    </row>
    <row r="156" spans="1:10" ht="41" customHeight="1" x14ac:dyDescent="0.35">
      <c r="A156" s="171" t="s">
        <v>483</v>
      </c>
      <c r="B156" s="171"/>
      <c r="C156" s="171"/>
      <c r="D156" s="171"/>
      <c r="E156" s="171"/>
      <c r="F156" s="171"/>
      <c r="G156" s="171"/>
      <c r="H156" s="171"/>
      <c r="I156" s="171"/>
      <c r="J156" s="171"/>
    </row>
    <row r="157" spans="1:10" ht="46.5" customHeight="1" x14ac:dyDescent="0.35">
      <c r="A157" s="171" t="s">
        <v>484</v>
      </c>
      <c r="B157" s="171"/>
      <c r="C157" s="171"/>
      <c r="D157" s="171"/>
      <c r="E157" s="171"/>
      <c r="F157" s="171"/>
      <c r="G157" s="171"/>
      <c r="H157" s="171"/>
      <c r="I157" s="171"/>
      <c r="J157" s="171"/>
    </row>
    <row r="158" spans="1:10" ht="43.5" customHeight="1" x14ac:dyDescent="0.35">
      <c r="A158" s="171" t="s">
        <v>485</v>
      </c>
      <c r="B158" s="171"/>
      <c r="C158" s="171"/>
      <c r="D158" s="171"/>
      <c r="E158" s="171"/>
      <c r="F158" s="171"/>
      <c r="G158" s="171"/>
      <c r="H158" s="171"/>
      <c r="I158" s="171"/>
      <c r="J158" s="171"/>
    </row>
    <row r="159" spans="1:10" x14ac:dyDescent="0.35">
      <c r="A159" s="215" t="s">
        <v>486</v>
      </c>
      <c r="B159" s="216"/>
      <c r="C159" s="216"/>
      <c r="D159" s="216"/>
      <c r="E159" s="216"/>
      <c r="F159" s="216"/>
      <c r="G159" s="216"/>
      <c r="H159" s="216"/>
      <c r="I159" s="216"/>
      <c r="J159" s="216"/>
    </row>
    <row r="160" spans="1:10" ht="44" customHeight="1" x14ac:dyDescent="0.35">
      <c r="A160" s="195" t="s">
        <v>487</v>
      </c>
      <c r="B160" s="195"/>
      <c r="C160" s="195"/>
      <c r="D160" s="195"/>
      <c r="E160" s="195"/>
      <c r="F160" s="195"/>
      <c r="G160" s="195"/>
      <c r="H160" s="195"/>
      <c r="I160" s="195"/>
      <c r="J160" s="195"/>
    </row>
    <row r="161" spans="1:10" ht="29" customHeight="1" x14ac:dyDescent="0.35">
      <c r="A161" s="195" t="s">
        <v>488</v>
      </c>
      <c r="B161" s="195"/>
      <c r="C161" s="195"/>
      <c r="D161" s="195"/>
      <c r="E161" s="195"/>
      <c r="F161" s="195"/>
      <c r="G161" s="195"/>
      <c r="H161" s="195"/>
      <c r="I161" s="195"/>
      <c r="J161" s="195"/>
    </row>
    <row r="162" spans="1:10" x14ac:dyDescent="0.35">
      <c r="A162" s="215" t="s">
        <v>489</v>
      </c>
      <c r="B162" s="216"/>
      <c r="C162" s="216"/>
      <c r="D162" s="216"/>
      <c r="E162" s="216"/>
      <c r="F162" s="216"/>
      <c r="G162" s="216"/>
      <c r="H162" s="216"/>
      <c r="I162" s="216"/>
      <c r="J162" s="216"/>
    </row>
    <row r="163" spans="1:10" x14ac:dyDescent="0.35">
      <c r="A163" s="23"/>
      <c r="B163" s="139"/>
      <c r="C163" s="139"/>
      <c r="D163" s="139"/>
      <c r="E163" s="139"/>
      <c r="F163" s="139"/>
      <c r="G163" s="139"/>
      <c r="H163" s="139"/>
      <c r="I163" s="139"/>
      <c r="J163" s="139"/>
    </row>
    <row r="164" spans="1:10" x14ac:dyDescent="0.35">
      <c r="A164" s="149" t="s">
        <v>117</v>
      </c>
      <c r="B164" s="149"/>
      <c r="C164" s="149"/>
      <c r="D164" s="149"/>
      <c r="E164" s="149"/>
      <c r="F164" s="149"/>
      <c r="G164" s="149"/>
      <c r="H164" s="149"/>
      <c r="I164" s="149"/>
      <c r="J164" s="149"/>
    </row>
    <row r="165" spans="1:10" x14ac:dyDescent="0.35">
      <c r="A165" s="223"/>
      <c r="B165" s="223"/>
      <c r="C165" s="223"/>
      <c r="D165" s="223"/>
      <c r="E165" s="223"/>
      <c r="F165" s="223"/>
      <c r="G165" s="224"/>
      <c r="H165" s="224"/>
      <c r="I165" s="224"/>
      <c r="J165" s="224"/>
    </row>
    <row r="166" spans="1:10" x14ac:dyDescent="0.35">
      <c r="A166" s="18" t="s">
        <v>118</v>
      </c>
      <c r="B166" s="103" t="s">
        <v>119</v>
      </c>
      <c r="C166" s="103"/>
      <c r="D166" s="103"/>
      <c r="E166" s="103"/>
      <c r="F166" s="103"/>
      <c r="G166" s="103" t="s">
        <v>32</v>
      </c>
      <c r="H166" s="103"/>
      <c r="I166" s="103"/>
      <c r="J166" s="103"/>
    </row>
    <row r="167" spans="1:10" x14ac:dyDescent="0.35">
      <c r="A167" s="19" t="s">
        <v>6</v>
      </c>
      <c r="B167" s="137" t="s">
        <v>120</v>
      </c>
      <c r="C167" s="137"/>
      <c r="D167" s="137"/>
      <c r="E167" s="137"/>
      <c r="F167" s="137"/>
      <c r="G167" s="170">
        <v>0</v>
      </c>
      <c r="H167" s="170"/>
      <c r="I167" s="170"/>
      <c r="J167" s="170"/>
    </row>
    <row r="168" spans="1:10" x14ac:dyDescent="0.35">
      <c r="A168" s="103" t="s">
        <v>37</v>
      </c>
      <c r="B168" s="103"/>
      <c r="C168" s="103"/>
      <c r="D168" s="103"/>
      <c r="E168" s="103"/>
      <c r="F168" s="103"/>
      <c r="G168" s="175">
        <f>SUM(G167)</f>
        <v>0</v>
      </c>
      <c r="H168" s="175"/>
      <c r="I168" s="175"/>
      <c r="J168" s="175"/>
    </row>
    <row r="169" spans="1:10" x14ac:dyDescent="0.35">
      <c r="A169" s="252" t="s">
        <v>190</v>
      </c>
      <c r="B169" s="252"/>
      <c r="C169" s="252"/>
      <c r="D169" s="252"/>
      <c r="E169" s="252"/>
      <c r="F169" s="252"/>
      <c r="G169" s="252"/>
      <c r="H169" s="252"/>
      <c r="I169" s="252"/>
      <c r="J169" s="252"/>
    </row>
    <row r="170" spans="1:10" x14ac:dyDescent="0.35">
      <c r="A170" s="23"/>
      <c r="B170" s="132"/>
      <c r="C170" s="132"/>
      <c r="D170" s="132"/>
      <c r="E170" s="132"/>
      <c r="F170" s="132"/>
      <c r="G170" s="132"/>
      <c r="H170" s="132"/>
      <c r="I170" s="132"/>
      <c r="J170" s="132"/>
    </row>
    <row r="171" spans="1:10" x14ac:dyDescent="0.35">
      <c r="A171" s="149" t="s">
        <v>122</v>
      </c>
      <c r="B171" s="149"/>
      <c r="C171" s="149"/>
      <c r="D171" s="149"/>
      <c r="E171" s="149"/>
      <c r="F171" s="149"/>
      <c r="G171" s="149"/>
      <c r="H171" s="149"/>
      <c r="I171" s="149"/>
      <c r="J171" s="149"/>
    </row>
    <row r="172" spans="1:10" x14ac:dyDescent="0.35">
      <c r="A172" s="23"/>
      <c r="B172" s="139"/>
      <c r="C172" s="139"/>
      <c r="D172" s="139"/>
      <c r="E172" s="139"/>
      <c r="F172" s="139"/>
      <c r="G172" s="179"/>
      <c r="H172" s="179"/>
      <c r="I172" s="179"/>
      <c r="J172" s="179"/>
    </row>
    <row r="173" spans="1:10" x14ac:dyDescent="0.35">
      <c r="A173" s="18">
        <v>4</v>
      </c>
      <c r="B173" s="103" t="s">
        <v>123</v>
      </c>
      <c r="C173" s="103"/>
      <c r="D173" s="103"/>
      <c r="E173" s="103"/>
      <c r="F173" s="103"/>
      <c r="G173" s="103" t="s">
        <v>32</v>
      </c>
      <c r="H173" s="103"/>
      <c r="I173" s="103"/>
      <c r="J173" s="103"/>
    </row>
    <row r="174" spans="1:10" x14ac:dyDescent="0.35">
      <c r="A174" s="19" t="s">
        <v>100</v>
      </c>
      <c r="B174" s="137" t="s">
        <v>124</v>
      </c>
      <c r="C174" s="137"/>
      <c r="D174" s="137"/>
      <c r="E174" s="137"/>
      <c r="F174" s="137"/>
      <c r="G174" s="100">
        <f>I151</f>
        <v>0</v>
      </c>
      <c r="H174" s="100"/>
      <c r="I174" s="100"/>
      <c r="J174" s="100"/>
    </row>
    <row r="175" spans="1:10" x14ac:dyDescent="0.35">
      <c r="A175" s="19" t="s">
        <v>118</v>
      </c>
      <c r="B175" s="148" t="s">
        <v>125</v>
      </c>
      <c r="C175" s="148"/>
      <c r="D175" s="148"/>
      <c r="E175" s="148"/>
      <c r="F175" s="148"/>
      <c r="G175" s="100">
        <f>G168</f>
        <v>0</v>
      </c>
      <c r="H175" s="100"/>
      <c r="I175" s="100"/>
      <c r="J175" s="100"/>
    </row>
    <row r="176" spans="1:10" x14ac:dyDescent="0.35">
      <c r="A176" s="103" t="s">
        <v>37</v>
      </c>
      <c r="B176" s="103"/>
      <c r="C176" s="103"/>
      <c r="D176" s="103"/>
      <c r="E176" s="103"/>
      <c r="F176" s="103"/>
      <c r="G176" s="102">
        <f>SUM(G174:J175)</f>
        <v>0</v>
      </c>
      <c r="H176" s="102"/>
      <c r="I176" s="102"/>
      <c r="J176" s="102"/>
    </row>
    <row r="177" spans="1:10" x14ac:dyDescent="0.35">
      <c r="A177" s="23"/>
      <c r="B177" s="139"/>
      <c r="C177" s="139"/>
      <c r="D177" s="139"/>
      <c r="E177" s="139"/>
      <c r="F177" s="139"/>
      <c r="G177" s="139"/>
      <c r="H177" s="139"/>
      <c r="I177" s="139"/>
      <c r="J177" s="139"/>
    </row>
    <row r="178" spans="1:10" x14ac:dyDescent="0.35">
      <c r="A178" s="23"/>
      <c r="B178" s="132"/>
      <c r="C178" s="132"/>
      <c r="D178" s="132"/>
      <c r="E178" s="132"/>
      <c r="F178" s="132"/>
      <c r="G178" s="132"/>
      <c r="H178" s="132"/>
      <c r="I178" s="132"/>
      <c r="J178" s="132"/>
    </row>
    <row r="179" spans="1:10" x14ac:dyDescent="0.35">
      <c r="A179" s="225" t="s">
        <v>126</v>
      </c>
      <c r="B179" s="225"/>
      <c r="C179" s="225"/>
      <c r="D179" s="225"/>
      <c r="E179" s="225"/>
      <c r="F179" s="225"/>
      <c r="G179" s="225"/>
      <c r="H179" s="225"/>
      <c r="I179" s="225"/>
      <c r="J179" s="225"/>
    </row>
    <row r="180" spans="1:10" x14ac:dyDescent="0.35">
      <c r="A180" s="30"/>
      <c r="B180" s="226"/>
      <c r="C180" s="226"/>
      <c r="D180" s="226"/>
      <c r="E180" s="226"/>
      <c r="F180" s="226"/>
      <c r="G180" s="226"/>
      <c r="H180" s="226"/>
      <c r="I180" s="226"/>
      <c r="J180" s="226"/>
    </row>
    <row r="181" spans="1:10" x14ac:dyDescent="0.35">
      <c r="A181" s="59">
        <v>5</v>
      </c>
      <c r="B181" s="227" t="s">
        <v>127</v>
      </c>
      <c r="C181" s="227"/>
      <c r="D181" s="227"/>
      <c r="E181" s="227"/>
      <c r="F181" s="227"/>
      <c r="G181" s="176" t="s">
        <v>32</v>
      </c>
      <c r="H181" s="176"/>
      <c r="I181" s="176"/>
      <c r="J181" s="176"/>
    </row>
    <row r="182" spans="1:10" x14ac:dyDescent="0.35">
      <c r="A182" s="14" t="s">
        <v>6</v>
      </c>
      <c r="B182" s="253" t="s">
        <v>389</v>
      </c>
      <c r="C182" s="254"/>
      <c r="D182" s="254"/>
      <c r="E182" s="254"/>
      <c r="F182" s="255"/>
      <c r="G182" s="125">
        <f>INSUMOS!E13</f>
        <v>0</v>
      </c>
      <c r="H182" s="126"/>
      <c r="I182" s="126"/>
      <c r="J182" s="127"/>
    </row>
    <row r="183" spans="1:10" ht="14.5" customHeight="1" x14ac:dyDescent="0.35">
      <c r="A183" s="14" t="s">
        <v>8</v>
      </c>
      <c r="B183" s="253" t="s">
        <v>390</v>
      </c>
      <c r="C183" s="254"/>
      <c r="D183" s="254"/>
      <c r="E183" s="254"/>
      <c r="F183" s="255"/>
      <c r="G183" s="125">
        <f>INSUMOS!F32</f>
        <v>0</v>
      </c>
      <c r="H183" s="126"/>
      <c r="I183" s="126"/>
      <c r="J183" s="127"/>
    </row>
    <row r="184" spans="1:10" x14ac:dyDescent="0.35">
      <c r="A184" s="176" t="s">
        <v>66</v>
      </c>
      <c r="B184" s="176"/>
      <c r="C184" s="176"/>
      <c r="D184" s="176"/>
      <c r="E184" s="176"/>
      <c r="F184" s="176"/>
      <c r="G184" s="228">
        <f>SUM(G182:J183)</f>
        <v>0</v>
      </c>
      <c r="H184" s="228"/>
      <c r="I184" s="228"/>
      <c r="J184" s="228"/>
    </row>
    <row r="185" spans="1:10" x14ac:dyDescent="0.35">
      <c r="A185" s="230" t="s">
        <v>391</v>
      </c>
      <c r="B185" s="230"/>
      <c r="C185" s="230"/>
      <c r="D185" s="230"/>
      <c r="E185" s="230"/>
      <c r="F185" s="230"/>
      <c r="G185" s="230"/>
      <c r="H185" s="230"/>
      <c r="I185" s="230"/>
      <c r="J185" s="230"/>
    </row>
    <row r="186" spans="1:10" x14ac:dyDescent="0.35">
      <c r="A186" s="26"/>
      <c r="B186" s="229"/>
      <c r="C186" s="229"/>
      <c r="D186" s="229"/>
      <c r="E186" s="229"/>
      <c r="F186" s="229"/>
      <c r="G186" s="229"/>
      <c r="H186" s="229"/>
      <c r="I186" s="229"/>
      <c r="J186" s="229"/>
    </row>
    <row r="187" spans="1:10" x14ac:dyDescent="0.35">
      <c r="A187" s="225" t="s">
        <v>128</v>
      </c>
      <c r="B187" s="225"/>
      <c r="C187" s="225"/>
      <c r="D187" s="225"/>
      <c r="E187" s="225"/>
      <c r="F187" s="225"/>
      <c r="G187" s="225"/>
      <c r="H187" s="225"/>
      <c r="I187" s="225"/>
      <c r="J187" s="225"/>
    </row>
    <row r="188" spans="1:10" x14ac:dyDescent="0.35">
      <c r="A188" s="233" t="s">
        <v>186</v>
      </c>
      <c r="B188" s="233"/>
      <c r="C188" s="233"/>
      <c r="D188" s="233"/>
      <c r="E188" s="233"/>
      <c r="F188" s="233"/>
      <c r="G188" s="234">
        <f>G42+G111+I124+G176+G184</f>
        <v>0</v>
      </c>
      <c r="H188" s="235"/>
      <c r="I188" s="235"/>
      <c r="J188" s="235"/>
    </row>
    <row r="189" spans="1:10" x14ac:dyDescent="0.35">
      <c r="A189" s="233" t="s">
        <v>129</v>
      </c>
      <c r="B189" s="233"/>
      <c r="C189" s="233"/>
      <c r="D189" s="233"/>
      <c r="E189" s="233"/>
      <c r="F189" s="233"/>
      <c r="G189" s="234">
        <f>G188+I192</f>
        <v>0</v>
      </c>
      <c r="H189" s="235"/>
      <c r="I189" s="235"/>
      <c r="J189" s="235"/>
    </row>
    <row r="190" spans="1:10" x14ac:dyDescent="0.35">
      <c r="A190" s="233" t="s">
        <v>130</v>
      </c>
      <c r="B190" s="233"/>
      <c r="C190" s="233"/>
      <c r="D190" s="233"/>
      <c r="E190" s="233"/>
      <c r="F190" s="233"/>
      <c r="G190" s="236">
        <f>(G189+I193)/(1-G194)</f>
        <v>0</v>
      </c>
      <c r="H190" s="236"/>
      <c r="I190" s="236"/>
      <c r="J190" s="236"/>
    </row>
    <row r="191" spans="1:10" x14ac:dyDescent="0.35">
      <c r="A191" s="25">
        <v>6</v>
      </c>
      <c r="B191" s="227" t="s">
        <v>131</v>
      </c>
      <c r="C191" s="227"/>
      <c r="D191" s="227"/>
      <c r="E191" s="227"/>
      <c r="F191" s="227"/>
      <c r="G191" s="176" t="s">
        <v>45</v>
      </c>
      <c r="H191" s="176"/>
      <c r="I191" s="176" t="s">
        <v>32</v>
      </c>
      <c r="J191" s="176"/>
    </row>
    <row r="192" spans="1:10" x14ac:dyDescent="0.35">
      <c r="A192" s="14" t="s">
        <v>6</v>
      </c>
      <c r="B192" s="177" t="s">
        <v>132</v>
      </c>
      <c r="C192" s="177"/>
      <c r="D192" s="177"/>
      <c r="E192" s="177"/>
      <c r="F192" s="177"/>
      <c r="G192" s="231"/>
      <c r="H192" s="231"/>
      <c r="I192" s="232">
        <f>G188*G192</f>
        <v>0</v>
      </c>
      <c r="J192" s="177"/>
    </row>
    <row r="193" spans="1:10" x14ac:dyDescent="0.35">
      <c r="A193" s="14" t="s">
        <v>8</v>
      </c>
      <c r="B193" s="177" t="s">
        <v>133</v>
      </c>
      <c r="C193" s="177"/>
      <c r="D193" s="177"/>
      <c r="E193" s="177"/>
      <c r="F193" s="177"/>
      <c r="G193" s="231"/>
      <c r="H193" s="231"/>
      <c r="I193" s="232">
        <f>G189*G193</f>
        <v>0</v>
      </c>
      <c r="J193" s="177"/>
    </row>
    <row r="194" spans="1:10" x14ac:dyDescent="0.35">
      <c r="A194" s="14" t="s">
        <v>11</v>
      </c>
      <c r="B194" s="177" t="s">
        <v>134</v>
      </c>
      <c r="C194" s="177"/>
      <c r="D194" s="177"/>
      <c r="E194" s="177"/>
      <c r="F194" s="177"/>
      <c r="G194" s="231">
        <f>SUM(G195:H197)</f>
        <v>0</v>
      </c>
      <c r="H194" s="231"/>
      <c r="I194" s="250">
        <f>G190*G194</f>
        <v>0</v>
      </c>
      <c r="J194" s="251"/>
    </row>
    <row r="195" spans="1:10" x14ac:dyDescent="0.35">
      <c r="A195" s="29" t="s">
        <v>135</v>
      </c>
      <c r="B195" s="240" t="s">
        <v>136</v>
      </c>
      <c r="C195" s="240"/>
      <c r="D195" s="240"/>
      <c r="E195" s="240"/>
      <c r="F195" s="240"/>
      <c r="G195" s="241"/>
      <c r="H195" s="241"/>
      <c r="I195" s="242">
        <f>G190*G195</f>
        <v>0</v>
      </c>
      <c r="J195" s="240"/>
    </row>
    <row r="196" spans="1:10" x14ac:dyDescent="0.35">
      <c r="A196" s="29" t="s">
        <v>137</v>
      </c>
      <c r="B196" s="240" t="s">
        <v>138</v>
      </c>
      <c r="C196" s="240"/>
      <c r="D196" s="240"/>
      <c r="E196" s="240"/>
      <c r="F196" s="240"/>
      <c r="G196" s="241"/>
      <c r="H196" s="241"/>
      <c r="I196" s="242">
        <f>G190*G196</f>
        <v>0</v>
      </c>
      <c r="J196" s="240"/>
    </row>
    <row r="197" spans="1:10" x14ac:dyDescent="0.35">
      <c r="A197" s="29" t="s">
        <v>139</v>
      </c>
      <c r="B197" s="240" t="s">
        <v>140</v>
      </c>
      <c r="C197" s="240"/>
      <c r="D197" s="240"/>
      <c r="E197" s="240"/>
      <c r="F197" s="240"/>
      <c r="G197" s="241"/>
      <c r="H197" s="241"/>
      <c r="I197" s="242">
        <f>G190*G197</f>
        <v>0</v>
      </c>
      <c r="J197" s="240"/>
    </row>
    <row r="198" spans="1:10" x14ac:dyDescent="0.35">
      <c r="A198" s="176" t="s">
        <v>66</v>
      </c>
      <c r="B198" s="176"/>
      <c r="C198" s="176"/>
      <c r="D198" s="176"/>
      <c r="E198" s="176"/>
      <c r="F198" s="176"/>
      <c r="G198" s="231"/>
      <c r="H198" s="231"/>
      <c r="I198" s="232">
        <f>SUM(I192:J194)</f>
        <v>0</v>
      </c>
      <c r="J198" s="177"/>
    </row>
    <row r="199" spans="1:10" x14ac:dyDescent="0.35">
      <c r="A199" s="238" t="s">
        <v>187</v>
      </c>
      <c r="B199" s="238"/>
      <c r="C199" s="238"/>
      <c r="D199" s="238"/>
      <c r="E199" s="238"/>
      <c r="F199" s="238"/>
      <c r="G199" s="238"/>
      <c r="H199" s="238"/>
      <c r="I199" s="238"/>
      <c r="J199" s="238"/>
    </row>
    <row r="200" spans="1:10" x14ac:dyDescent="0.35">
      <c r="A200" s="239" t="s">
        <v>188</v>
      </c>
      <c r="B200" s="239"/>
      <c r="C200" s="239"/>
      <c r="D200" s="239"/>
      <c r="E200" s="239"/>
      <c r="F200" s="239"/>
      <c r="G200" s="239"/>
      <c r="H200" s="239"/>
      <c r="I200" s="239"/>
      <c r="J200" s="239"/>
    </row>
    <row r="201" spans="1:10" ht="28" customHeight="1" x14ac:dyDescent="0.35">
      <c r="A201" s="172" t="s">
        <v>189</v>
      </c>
      <c r="B201" s="172"/>
      <c r="C201" s="172"/>
      <c r="D201" s="172"/>
      <c r="E201" s="172"/>
      <c r="F201" s="172"/>
      <c r="G201" s="172"/>
      <c r="H201" s="172"/>
      <c r="I201" s="172"/>
      <c r="J201" s="172"/>
    </row>
    <row r="202" spans="1:10" x14ac:dyDescent="0.35">
      <c r="A202" s="172" t="s">
        <v>481</v>
      </c>
      <c r="B202" s="172"/>
      <c r="C202" s="172"/>
      <c r="D202" s="172"/>
      <c r="E202" s="172"/>
      <c r="F202" s="172"/>
      <c r="G202" s="172"/>
      <c r="H202" s="172"/>
      <c r="I202" s="172"/>
      <c r="J202" s="172"/>
    </row>
    <row r="203" spans="1:10" ht="71" customHeight="1" x14ac:dyDescent="0.35">
      <c r="A203" s="172" t="s">
        <v>504</v>
      </c>
      <c r="B203" s="172"/>
      <c r="C203" s="172"/>
      <c r="D203" s="172"/>
      <c r="E203" s="172"/>
      <c r="F203" s="172"/>
      <c r="G203" s="172"/>
      <c r="H203" s="172"/>
      <c r="I203" s="172"/>
      <c r="J203" s="172"/>
    </row>
    <row r="204" spans="1:10" x14ac:dyDescent="0.35">
      <c r="A204" s="26"/>
      <c r="B204" s="229"/>
      <c r="C204" s="229"/>
      <c r="D204" s="229"/>
      <c r="E204" s="229"/>
      <c r="F204" s="229"/>
      <c r="G204" s="229"/>
      <c r="H204" s="229"/>
      <c r="I204" s="229"/>
      <c r="J204" s="229"/>
    </row>
    <row r="205" spans="1:10" x14ac:dyDescent="0.35">
      <c r="A205" s="225" t="s">
        <v>141</v>
      </c>
      <c r="B205" s="225"/>
      <c r="C205" s="225"/>
      <c r="D205" s="225"/>
      <c r="E205" s="225"/>
      <c r="F205" s="225"/>
      <c r="G205" s="225"/>
      <c r="H205" s="225"/>
      <c r="I205" s="225"/>
      <c r="J205" s="225"/>
    </row>
    <row r="206" spans="1:10" x14ac:dyDescent="0.35">
      <c r="A206" s="30"/>
      <c r="B206" s="226"/>
      <c r="C206" s="226"/>
      <c r="D206" s="226"/>
      <c r="E206" s="226"/>
      <c r="F206" s="226"/>
      <c r="G206" s="226"/>
      <c r="H206" s="226"/>
      <c r="I206" s="226"/>
      <c r="J206" s="226"/>
    </row>
    <row r="207" spans="1:10" x14ac:dyDescent="0.35">
      <c r="A207" s="25"/>
      <c r="B207" s="176" t="s">
        <v>142</v>
      </c>
      <c r="C207" s="176"/>
      <c r="D207" s="176"/>
      <c r="E207" s="176"/>
      <c r="F207" s="176"/>
      <c r="G207" s="176" t="s">
        <v>32</v>
      </c>
      <c r="H207" s="176"/>
      <c r="I207" s="176"/>
      <c r="J207" s="176"/>
    </row>
    <row r="208" spans="1:10" x14ac:dyDescent="0.35">
      <c r="A208" s="25" t="s">
        <v>6</v>
      </c>
      <c r="B208" s="177" t="s">
        <v>30</v>
      </c>
      <c r="C208" s="177"/>
      <c r="D208" s="177"/>
      <c r="E208" s="177"/>
      <c r="F208" s="177"/>
      <c r="G208" s="178">
        <f>G42</f>
        <v>0</v>
      </c>
      <c r="H208" s="178"/>
      <c r="I208" s="178"/>
      <c r="J208" s="178"/>
    </row>
    <row r="209" spans="1:10" x14ac:dyDescent="0.35">
      <c r="A209" s="25" t="s">
        <v>8</v>
      </c>
      <c r="B209" s="177" t="s">
        <v>40</v>
      </c>
      <c r="C209" s="177"/>
      <c r="D209" s="177"/>
      <c r="E209" s="177"/>
      <c r="F209" s="177"/>
      <c r="G209" s="178">
        <f>G111</f>
        <v>0</v>
      </c>
      <c r="H209" s="178"/>
      <c r="I209" s="178"/>
      <c r="J209" s="178"/>
    </row>
    <row r="210" spans="1:10" x14ac:dyDescent="0.35">
      <c r="A210" s="25" t="s">
        <v>11</v>
      </c>
      <c r="B210" s="177" t="s">
        <v>82</v>
      </c>
      <c r="C210" s="177"/>
      <c r="D210" s="177"/>
      <c r="E210" s="177"/>
      <c r="F210" s="177"/>
      <c r="G210" s="178">
        <f>I124</f>
        <v>0</v>
      </c>
      <c r="H210" s="178"/>
      <c r="I210" s="178"/>
      <c r="J210" s="178"/>
    </row>
    <row r="211" spans="1:10" x14ac:dyDescent="0.35">
      <c r="A211" s="25" t="s">
        <v>13</v>
      </c>
      <c r="B211" s="177" t="s">
        <v>95</v>
      </c>
      <c r="C211" s="177"/>
      <c r="D211" s="177"/>
      <c r="E211" s="177"/>
      <c r="F211" s="177"/>
      <c r="G211" s="178">
        <f>G176</f>
        <v>0</v>
      </c>
      <c r="H211" s="178"/>
      <c r="I211" s="178"/>
      <c r="J211" s="178"/>
    </row>
    <row r="212" spans="1:10" x14ac:dyDescent="0.35">
      <c r="A212" s="25" t="s">
        <v>58</v>
      </c>
      <c r="B212" s="177" t="s">
        <v>126</v>
      </c>
      <c r="C212" s="177"/>
      <c r="D212" s="177"/>
      <c r="E212" s="177"/>
      <c r="F212" s="177"/>
      <c r="G212" s="178">
        <f>G184</f>
        <v>0</v>
      </c>
      <c r="H212" s="178"/>
      <c r="I212" s="178"/>
      <c r="J212" s="178"/>
    </row>
    <row r="213" spans="1:10" x14ac:dyDescent="0.35">
      <c r="A213" s="176" t="s">
        <v>143</v>
      </c>
      <c r="B213" s="176"/>
      <c r="C213" s="176"/>
      <c r="D213" s="176"/>
      <c r="E213" s="176"/>
      <c r="F213" s="176"/>
      <c r="G213" s="228">
        <f>SUM(G208:J212)</f>
        <v>0</v>
      </c>
      <c r="H213" s="228"/>
      <c r="I213" s="228"/>
      <c r="J213" s="228"/>
    </row>
    <row r="214" spans="1:10" x14ac:dyDescent="0.35">
      <c r="A214" s="25" t="s">
        <v>60</v>
      </c>
      <c r="B214" s="177" t="s">
        <v>144</v>
      </c>
      <c r="C214" s="177"/>
      <c r="D214" s="177"/>
      <c r="E214" s="177"/>
      <c r="F214" s="177"/>
      <c r="G214" s="178">
        <f>I198</f>
        <v>0</v>
      </c>
      <c r="H214" s="178"/>
      <c r="I214" s="178"/>
      <c r="J214" s="178"/>
    </row>
    <row r="215" spans="1:10" x14ac:dyDescent="0.35">
      <c r="A215" s="176" t="s">
        <v>145</v>
      </c>
      <c r="B215" s="176"/>
      <c r="C215" s="176"/>
      <c r="D215" s="176"/>
      <c r="E215" s="176"/>
      <c r="F215" s="176"/>
      <c r="G215" s="228">
        <f>SUM(G213:J214)</f>
        <v>0</v>
      </c>
      <c r="H215" s="228"/>
      <c r="I215" s="228"/>
      <c r="J215" s="228"/>
    </row>
    <row r="216" spans="1:10" x14ac:dyDescent="0.35">
      <c r="A216" s="176" t="s">
        <v>146</v>
      </c>
      <c r="B216" s="176"/>
      <c r="C216" s="176"/>
      <c r="D216" s="176"/>
      <c r="E216" s="176"/>
      <c r="F216" s="176"/>
      <c r="G216" s="237">
        <v>2</v>
      </c>
      <c r="H216" s="237"/>
      <c r="I216" s="237"/>
      <c r="J216" s="237"/>
    </row>
    <row r="217" spans="1:10" x14ac:dyDescent="0.35">
      <c r="A217" s="176" t="s">
        <v>147</v>
      </c>
      <c r="B217" s="176"/>
      <c r="C217" s="176"/>
      <c r="D217" s="176"/>
      <c r="E217" s="176"/>
      <c r="F217" s="176"/>
      <c r="G217" s="228">
        <f>G215*G216</f>
        <v>0</v>
      </c>
      <c r="H217" s="228"/>
      <c r="I217" s="228"/>
      <c r="J217" s="228"/>
    </row>
    <row r="218" spans="1:10" x14ac:dyDescent="0.35">
      <c r="A218" s="176" t="s">
        <v>148</v>
      </c>
      <c r="B218" s="176"/>
      <c r="C218" s="176"/>
      <c r="D218" s="176"/>
      <c r="E218" s="176"/>
      <c r="F218" s="176"/>
      <c r="G218" s="228">
        <f>G217*12</f>
        <v>0</v>
      </c>
      <c r="H218" s="228"/>
      <c r="I218" s="228"/>
      <c r="J218" s="228"/>
    </row>
  </sheetData>
  <mergeCells count="412">
    <mergeCell ref="A1:J1"/>
    <mergeCell ref="A2:J2"/>
    <mergeCell ref="B3:F3"/>
    <mergeCell ref="G3:H3"/>
    <mergeCell ref="I3:J3"/>
    <mergeCell ref="A4:J4"/>
    <mergeCell ref="B38:F38"/>
    <mergeCell ref="G38:J38"/>
    <mergeCell ref="A49:J49"/>
    <mergeCell ref="A9:J9"/>
    <mergeCell ref="B10:F10"/>
    <mergeCell ref="G10:J10"/>
    <mergeCell ref="B11:F11"/>
    <mergeCell ref="G11:J11"/>
    <mergeCell ref="B12:F12"/>
    <mergeCell ref="G12:J12"/>
    <mergeCell ref="A5:C5"/>
    <mergeCell ref="D5:J5"/>
    <mergeCell ref="A6:C6"/>
    <mergeCell ref="D6:J6"/>
    <mergeCell ref="A7:J7"/>
    <mergeCell ref="A8:J8"/>
    <mergeCell ref="A18:C18"/>
    <mergeCell ref="D18:E18"/>
    <mergeCell ref="F18:J18"/>
    <mergeCell ref="A19:J19"/>
    <mergeCell ref="A20:J20"/>
    <mergeCell ref="B21:F21"/>
    <mergeCell ref="G21:H21"/>
    <mergeCell ref="I21:J21"/>
    <mergeCell ref="B13:F13"/>
    <mergeCell ref="G13:J13"/>
    <mergeCell ref="A14:J14"/>
    <mergeCell ref="A15:J15"/>
    <mergeCell ref="A16:J16"/>
    <mergeCell ref="A17:C17"/>
    <mergeCell ref="D17:E17"/>
    <mergeCell ref="F17:J17"/>
    <mergeCell ref="B25:F25"/>
    <mergeCell ref="G25:J25"/>
    <mergeCell ref="B26:F26"/>
    <mergeCell ref="G26:J26"/>
    <mergeCell ref="A27:J27"/>
    <mergeCell ref="A28:J28"/>
    <mergeCell ref="B22:F22"/>
    <mergeCell ref="G22:J22"/>
    <mergeCell ref="B23:F23"/>
    <mergeCell ref="G23:J23"/>
    <mergeCell ref="B24:F24"/>
    <mergeCell ref="G24:J24"/>
    <mergeCell ref="B33:F33"/>
    <mergeCell ref="G33:J33"/>
    <mergeCell ref="B34:F34"/>
    <mergeCell ref="G34:J34"/>
    <mergeCell ref="B35:F35"/>
    <mergeCell ref="G35:J35"/>
    <mergeCell ref="A29:J29"/>
    <mergeCell ref="B30:F30"/>
    <mergeCell ref="G30:H30"/>
    <mergeCell ref="I30:J30"/>
    <mergeCell ref="A31:J31"/>
    <mergeCell ref="B32:F32"/>
    <mergeCell ref="G32:H32"/>
    <mergeCell ref="I32:J32"/>
    <mergeCell ref="B36:F36"/>
    <mergeCell ref="G36:J36"/>
    <mergeCell ref="B37:F37"/>
    <mergeCell ref="G37:J37"/>
    <mergeCell ref="B39:F39"/>
    <mergeCell ref="G39:J39"/>
    <mergeCell ref="B41:F41"/>
    <mergeCell ref="G41:J41"/>
    <mergeCell ref="G42:J42"/>
    <mergeCell ref="A42:F42"/>
    <mergeCell ref="A47:J47"/>
    <mergeCell ref="A48:J48"/>
    <mergeCell ref="B50:F50"/>
    <mergeCell ref="G50:H50"/>
    <mergeCell ref="I50:J50"/>
    <mergeCell ref="A51:J51"/>
    <mergeCell ref="A40:F40"/>
    <mergeCell ref="G40:J40"/>
    <mergeCell ref="A43:J43"/>
    <mergeCell ref="A44:J44"/>
    <mergeCell ref="A45:J45"/>
    <mergeCell ref="A46:J46"/>
    <mergeCell ref="B55:F55"/>
    <mergeCell ref="G55:H55"/>
    <mergeCell ref="I55:J55"/>
    <mergeCell ref="B56:F56"/>
    <mergeCell ref="G56:H56"/>
    <mergeCell ref="I56:J56"/>
    <mergeCell ref="B52:F52"/>
    <mergeCell ref="G52:H52"/>
    <mergeCell ref="I52:J52"/>
    <mergeCell ref="A53:J53"/>
    <mergeCell ref="A54:F54"/>
    <mergeCell ref="G54:J54"/>
    <mergeCell ref="A59:F59"/>
    <mergeCell ref="G59:H59"/>
    <mergeCell ref="I59:J59"/>
    <mergeCell ref="A60:J60"/>
    <mergeCell ref="A61:J61"/>
    <mergeCell ref="A62:J62"/>
    <mergeCell ref="B57:F57"/>
    <mergeCell ref="G57:H57"/>
    <mergeCell ref="I57:J57"/>
    <mergeCell ref="B58:F58"/>
    <mergeCell ref="G58:H58"/>
    <mergeCell ref="I58:J58"/>
    <mergeCell ref="B68:F68"/>
    <mergeCell ref="G68:H68"/>
    <mergeCell ref="I68:J68"/>
    <mergeCell ref="B69:F69"/>
    <mergeCell ref="G69:H69"/>
    <mergeCell ref="I69:J69"/>
    <mergeCell ref="A63:J63"/>
    <mergeCell ref="A64:J64"/>
    <mergeCell ref="A65:F65"/>
    <mergeCell ref="G65:J65"/>
    <mergeCell ref="A66:J66"/>
    <mergeCell ref="B67:F67"/>
    <mergeCell ref="G67:H67"/>
    <mergeCell ref="I67:J67"/>
    <mergeCell ref="B72:F72"/>
    <mergeCell ref="G72:H72"/>
    <mergeCell ref="I72:J72"/>
    <mergeCell ref="B73:F73"/>
    <mergeCell ref="G73:H73"/>
    <mergeCell ref="I73:J73"/>
    <mergeCell ref="B70:F70"/>
    <mergeCell ref="G70:H70"/>
    <mergeCell ref="I70:J70"/>
    <mergeCell ref="B71:F71"/>
    <mergeCell ref="G71:H71"/>
    <mergeCell ref="I71:J71"/>
    <mergeCell ref="A76:F76"/>
    <mergeCell ref="G76:H76"/>
    <mergeCell ref="I76:J76"/>
    <mergeCell ref="A77:J77"/>
    <mergeCell ref="A78:J78"/>
    <mergeCell ref="A79:J79"/>
    <mergeCell ref="B74:F74"/>
    <mergeCell ref="G74:H74"/>
    <mergeCell ref="I74:J74"/>
    <mergeCell ref="B75:F75"/>
    <mergeCell ref="G75:H75"/>
    <mergeCell ref="I75:J75"/>
    <mergeCell ref="A86:J86"/>
    <mergeCell ref="A88:J88"/>
    <mergeCell ref="B89:F89"/>
    <mergeCell ref="G89:H89"/>
    <mergeCell ref="I89:J89"/>
    <mergeCell ref="A80:J80"/>
    <mergeCell ref="A81:J81"/>
    <mergeCell ref="A82:J82"/>
    <mergeCell ref="A83:J83"/>
    <mergeCell ref="A84:J84"/>
    <mergeCell ref="A85:J85"/>
    <mergeCell ref="B93:F93"/>
    <mergeCell ref="G93:J93"/>
    <mergeCell ref="B94:F94"/>
    <mergeCell ref="G94:J94"/>
    <mergeCell ref="B95:F95"/>
    <mergeCell ref="G95:J95"/>
    <mergeCell ref="B90:F90"/>
    <mergeCell ref="G90:J90"/>
    <mergeCell ref="B91:F91"/>
    <mergeCell ref="G91:J91"/>
    <mergeCell ref="B92:F92"/>
    <mergeCell ref="G92:J92"/>
    <mergeCell ref="A99:F99"/>
    <mergeCell ref="G99:J99"/>
    <mergeCell ref="A100:J100"/>
    <mergeCell ref="A101:J101"/>
    <mergeCell ref="A102:J102"/>
    <mergeCell ref="A103:J103"/>
    <mergeCell ref="B96:F96"/>
    <mergeCell ref="G96:J96"/>
    <mergeCell ref="B97:F97"/>
    <mergeCell ref="G97:J97"/>
    <mergeCell ref="B98:F98"/>
    <mergeCell ref="G98:J98"/>
    <mergeCell ref="B108:F108"/>
    <mergeCell ref="G108:J108"/>
    <mergeCell ref="B109:F109"/>
    <mergeCell ref="G109:J109"/>
    <mergeCell ref="B110:F110"/>
    <mergeCell ref="G110:J110"/>
    <mergeCell ref="A105:J105"/>
    <mergeCell ref="B106:F106"/>
    <mergeCell ref="G106:H106"/>
    <mergeCell ref="I106:J106"/>
    <mergeCell ref="B107:F107"/>
    <mergeCell ref="G107:J107"/>
    <mergeCell ref="A114:J114"/>
    <mergeCell ref="A115:F115"/>
    <mergeCell ref="G115:J115"/>
    <mergeCell ref="A116:F116"/>
    <mergeCell ref="G116:J116"/>
    <mergeCell ref="B117:F117"/>
    <mergeCell ref="G117:H117"/>
    <mergeCell ref="I117:J117"/>
    <mergeCell ref="A111:F111"/>
    <mergeCell ref="G111:J111"/>
    <mergeCell ref="B112:F112"/>
    <mergeCell ref="G112:H112"/>
    <mergeCell ref="I112:J112"/>
    <mergeCell ref="B113:F113"/>
    <mergeCell ref="G113:H113"/>
    <mergeCell ref="I113:J113"/>
    <mergeCell ref="B120:F120"/>
    <mergeCell ref="G120:H120"/>
    <mergeCell ref="I120:J120"/>
    <mergeCell ref="B121:F121"/>
    <mergeCell ref="G121:H121"/>
    <mergeCell ref="I121:J121"/>
    <mergeCell ref="B118:F118"/>
    <mergeCell ref="G118:H118"/>
    <mergeCell ref="I118:J118"/>
    <mergeCell ref="B119:F119"/>
    <mergeCell ref="G119:H119"/>
    <mergeCell ref="I119:J119"/>
    <mergeCell ref="A124:F124"/>
    <mergeCell ref="G124:H124"/>
    <mergeCell ref="I124:J124"/>
    <mergeCell ref="A125:J125"/>
    <mergeCell ref="A126:J126"/>
    <mergeCell ref="A127:J127"/>
    <mergeCell ref="B122:F122"/>
    <mergeCell ref="G122:H122"/>
    <mergeCell ref="I122:J122"/>
    <mergeCell ref="B123:F123"/>
    <mergeCell ref="G123:H123"/>
    <mergeCell ref="I123:J123"/>
    <mergeCell ref="A134:J134"/>
    <mergeCell ref="A135:J135"/>
    <mergeCell ref="B136:F136"/>
    <mergeCell ref="G136:H136"/>
    <mergeCell ref="I136:J136"/>
    <mergeCell ref="A137:J137"/>
    <mergeCell ref="A128:J128"/>
    <mergeCell ref="A129:J129"/>
    <mergeCell ref="A130:J130"/>
    <mergeCell ref="A131:J131"/>
    <mergeCell ref="A132:J132"/>
    <mergeCell ref="A133:J133"/>
    <mergeCell ref="B142:F142"/>
    <mergeCell ref="G142:H142"/>
    <mergeCell ref="I142:J142"/>
    <mergeCell ref="B143:F143"/>
    <mergeCell ref="G143:H143"/>
    <mergeCell ref="I143:J143"/>
    <mergeCell ref="A138:F138"/>
    <mergeCell ref="G138:J138"/>
    <mergeCell ref="B140:F140"/>
    <mergeCell ref="G140:H140"/>
    <mergeCell ref="I140:J140"/>
    <mergeCell ref="B141:F141"/>
    <mergeCell ref="G141:H141"/>
    <mergeCell ref="I141:J141"/>
    <mergeCell ref="B146:F146"/>
    <mergeCell ref="G146:H146"/>
    <mergeCell ref="I146:J146"/>
    <mergeCell ref="A147:F147"/>
    <mergeCell ref="G147:H147"/>
    <mergeCell ref="I147:J147"/>
    <mergeCell ref="B144:F144"/>
    <mergeCell ref="G144:H144"/>
    <mergeCell ref="I144:J144"/>
    <mergeCell ref="B145:F145"/>
    <mergeCell ref="G145:H145"/>
    <mergeCell ref="I145:J145"/>
    <mergeCell ref="B150:F150"/>
    <mergeCell ref="G150:H150"/>
    <mergeCell ref="I150:J150"/>
    <mergeCell ref="A151:F151"/>
    <mergeCell ref="G151:H151"/>
    <mergeCell ref="I151:J151"/>
    <mergeCell ref="B148:F148"/>
    <mergeCell ref="G148:H148"/>
    <mergeCell ref="I148:J148"/>
    <mergeCell ref="A149:F149"/>
    <mergeCell ref="G149:H149"/>
    <mergeCell ref="I149:J149"/>
    <mergeCell ref="A158:J158"/>
    <mergeCell ref="A160:J160"/>
    <mergeCell ref="A161:J161"/>
    <mergeCell ref="A162:J162"/>
    <mergeCell ref="B163:F163"/>
    <mergeCell ref="G163:H163"/>
    <mergeCell ref="I163:J163"/>
    <mergeCell ref="A152:J152"/>
    <mergeCell ref="A153:J153"/>
    <mergeCell ref="A154:J154"/>
    <mergeCell ref="A155:J155"/>
    <mergeCell ref="A156:J156"/>
    <mergeCell ref="A157:J157"/>
    <mergeCell ref="A159:J159"/>
    <mergeCell ref="A168:F168"/>
    <mergeCell ref="G168:J168"/>
    <mergeCell ref="A169:J169"/>
    <mergeCell ref="B170:F170"/>
    <mergeCell ref="G170:H170"/>
    <mergeCell ref="I170:J170"/>
    <mergeCell ref="A164:J164"/>
    <mergeCell ref="A165:F165"/>
    <mergeCell ref="G165:J165"/>
    <mergeCell ref="B166:F166"/>
    <mergeCell ref="G166:J166"/>
    <mergeCell ref="B167:F167"/>
    <mergeCell ref="G167:J167"/>
    <mergeCell ref="B175:F175"/>
    <mergeCell ref="G175:J175"/>
    <mergeCell ref="A176:F176"/>
    <mergeCell ref="G176:J176"/>
    <mergeCell ref="B177:F177"/>
    <mergeCell ref="G177:H177"/>
    <mergeCell ref="I177:J177"/>
    <mergeCell ref="A171:J171"/>
    <mergeCell ref="B172:F172"/>
    <mergeCell ref="G172:J172"/>
    <mergeCell ref="B173:F173"/>
    <mergeCell ref="G173:J173"/>
    <mergeCell ref="B174:F174"/>
    <mergeCell ref="G174:J174"/>
    <mergeCell ref="B181:F181"/>
    <mergeCell ref="G181:J181"/>
    <mergeCell ref="B182:F182"/>
    <mergeCell ref="G182:J182"/>
    <mergeCell ref="B183:F183"/>
    <mergeCell ref="G183:J183"/>
    <mergeCell ref="B178:F178"/>
    <mergeCell ref="G178:H178"/>
    <mergeCell ref="I178:J178"/>
    <mergeCell ref="A179:J179"/>
    <mergeCell ref="B180:F180"/>
    <mergeCell ref="G180:H180"/>
    <mergeCell ref="I180:J180"/>
    <mergeCell ref="A187:J187"/>
    <mergeCell ref="A188:F188"/>
    <mergeCell ref="G188:J188"/>
    <mergeCell ref="A189:F189"/>
    <mergeCell ref="G189:J189"/>
    <mergeCell ref="A190:F190"/>
    <mergeCell ref="G190:J190"/>
    <mergeCell ref="A184:F184"/>
    <mergeCell ref="G184:J184"/>
    <mergeCell ref="A185:J185"/>
    <mergeCell ref="B186:F186"/>
    <mergeCell ref="G186:H186"/>
    <mergeCell ref="I186:J186"/>
    <mergeCell ref="B193:F193"/>
    <mergeCell ref="G193:H193"/>
    <mergeCell ref="I193:J193"/>
    <mergeCell ref="B194:F194"/>
    <mergeCell ref="G194:H194"/>
    <mergeCell ref="I194:J194"/>
    <mergeCell ref="B191:F191"/>
    <mergeCell ref="G191:H191"/>
    <mergeCell ref="I191:J191"/>
    <mergeCell ref="B192:F192"/>
    <mergeCell ref="G192:H192"/>
    <mergeCell ref="I192:J192"/>
    <mergeCell ref="B197:F197"/>
    <mergeCell ref="G197:H197"/>
    <mergeCell ref="I197:J197"/>
    <mergeCell ref="A198:F198"/>
    <mergeCell ref="G198:H198"/>
    <mergeCell ref="I198:J198"/>
    <mergeCell ref="B195:F195"/>
    <mergeCell ref="G195:H195"/>
    <mergeCell ref="I195:J195"/>
    <mergeCell ref="B196:F196"/>
    <mergeCell ref="G196:H196"/>
    <mergeCell ref="I196:J196"/>
    <mergeCell ref="A205:J205"/>
    <mergeCell ref="B206:F206"/>
    <mergeCell ref="G206:H206"/>
    <mergeCell ref="I206:J206"/>
    <mergeCell ref="B207:F207"/>
    <mergeCell ref="G207:J207"/>
    <mergeCell ref="A199:J199"/>
    <mergeCell ref="A200:J200"/>
    <mergeCell ref="A202:J202"/>
    <mergeCell ref="B204:F204"/>
    <mergeCell ref="G204:H204"/>
    <mergeCell ref="I204:J204"/>
    <mergeCell ref="A201:J201"/>
    <mergeCell ref="A203:J203"/>
    <mergeCell ref="B211:F211"/>
    <mergeCell ref="G211:J211"/>
    <mergeCell ref="B212:F212"/>
    <mergeCell ref="G212:J212"/>
    <mergeCell ref="A213:F213"/>
    <mergeCell ref="G213:J213"/>
    <mergeCell ref="B208:F208"/>
    <mergeCell ref="G208:J208"/>
    <mergeCell ref="B209:F209"/>
    <mergeCell ref="G209:J209"/>
    <mergeCell ref="B210:F210"/>
    <mergeCell ref="G210:J210"/>
    <mergeCell ref="A217:F217"/>
    <mergeCell ref="G217:J217"/>
    <mergeCell ref="A218:F218"/>
    <mergeCell ref="G218:J218"/>
    <mergeCell ref="B214:F214"/>
    <mergeCell ref="G214:J214"/>
    <mergeCell ref="A215:F215"/>
    <mergeCell ref="G215:J215"/>
    <mergeCell ref="A216:F216"/>
    <mergeCell ref="G216:J21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38FDC3-B6C8-4370-BA4D-511EFA0C375D}">
  <sheetPr>
    <tabColor theme="3" tint="0.59999389629810485"/>
  </sheetPr>
  <dimension ref="A1:J214"/>
  <sheetViews>
    <sheetView topLeftCell="A184" workbookViewId="0">
      <selection activeCell="G191" sqref="G191:H193"/>
    </sheetView>
  </sheetViews>
  <sheetFormatPr defaultRowHeight="14.5" x14ac:dyDescent="0.35"/>
  <cols>
    <col min="2" max="2" width="13.26953125" customWidth="1"/>
    <col min="3" max="3" width="13.36328125" customWidth="1"/>
    <col min="4" max="4" width="12.6328125" customWidth="1"/>
    <col min="5" max="5" width="13.36328125" customWidth="1"/>
    <col min="6" max="6" width="12.90625" customWidth="1"/>
    <col min="8" max="8" width="11.54296875" bestFit="1" customWidth="1"/>
    <col min="9" max="9" width="13" bestFit="1" customWidth="1"/>
    <col min="10" max="10" width="9.90625" bestFit="1" customWidth="1"/>
  </cols>
  <sheetData>
    <row r="1" spans="1:10" x14ac:dyDescent="0.35">
      <c r="A1" s="119" t="s">
        <v>0</v>
      </c>
      <c r="B1" s="119"/>
      <c r="C1" s="119"/>
      <c r="D1" s="119"/>
      <c r="E1" s="119"/>
      <c r="F1" s="119"/>
      <c r="G1" s="119"/>
      <c r="H1" s="119"/>
      <c r="I1" s="119"/>
      <c r="J1" s="119"/>
    </row>
    <row r="2" spans="1:10" x14ac:dyDescent="0.35">
      <c r="A2" s="119" t="s">
        <v>1</v>
      </c>
      <c r="B2" s="119"/>
      <c r="C2" s="119"/>
      <c r="D2" s="119"/>
      <c r="E2" s="119"/>
      <c r="F2" s="119"/>
      <c r="G2" s="119"/>
      <c r="H2" s="119"/>
      <c r="I2" s="119"/>
      <c r="J2" s="119"/>
    </row>
    <row r="3" spans="1:10" x14ac:dyDescent="0.35">
      <c r="A3" s="23"/>
      <c r="B3" s="132"/>
      <c r="C3" s="132"/>
      <c r="D3" s="132"/>
      <c r="E3" s="132"/>
      <c r="F3" s="132"/>
      <c r="G3" s="132"/>
      <c r="H3" s="132"/>
      <c r="I3" s="132"/>
      <c r="J3" s="132"/>
    </row>
    <row r="4" spans="1:10" x14ac:dyDescent="0.35">
      <c r="A4" s="133" t="s">
        <v>164</v>
      </c>
      <c r="B4" s="133"/>
      <c r="C4" s="133"/>
      <c r="D4" s="133"/>
      <c r="E4" s="133"/>
      <c r="F4" s="133"/>
      <c r="G4" s="133"/>
      <c r="H4" s="133"/>
      <c r="I4" s="133"/>
      <c r="J4" s="133"/>
    </row>
    <row r="5" spans="1:10" x14ac:dyDescent="0.35">
      <c r="A5" s="134" t="s">
        <v>2</v>
      </c>
      <c r="B5" s="134"/>
      <c r="C5" s="134"/>
      <c r="D5" s="135" t="s">
        <v>469</v>
      </c>
      <c r="E5" s="135"/>
      <c r="F5" s="135"/>
      <c r="G5" s="135"/>
      <c r="H5" s="135"/>
      <c r="I5" s="135"/>
      <c r="J5" s="135"/>
    </row>
    <row r="6" spans="1:10" x14ac:dyDescent="0.35">
      <c r="A6" s="134" t="s">
        <v>3</v>
      </c>
      <c r="B6" s="134"/>
      <c r="C6" s="134"/>
      <c r="D6" s="135" t="s">
        <v>4</v>
      </c>
      <c r="E6" s="135"/>
      <c r="F6" s="135"/>
      <c r="G6" s="135"/>
      <c r="H6" s="135"/>
      <c r="I6" s="135"/>
      <c r="J6" s="135"/>
    </row>
    <row r="7" spans="1:10" x14ac:dyDescent="0.35">
      <c r="A7" s="136"/>
      <c r="B7" s="136"/>
      <c r="C7" s="136"/>
      <c r="D7" s="136"/>
      <c r="E7" s="136"/>
      <c r="F7" s="136"/>
      <c r="G7" s="136"/>
      <c r="H7" s="136"/>
      <c r="I7" s="136"/>
      <c r="J7" s="136"/>
    </row>
    <row r="8" spans="1:10" x14ac:dyDescent="0.35">
      <c r="A8" s="119" t="s">
        <v>5</v>
      </c>
      <c r="B8" s="119"/>
      <c r="C8" s="119"/>
      <c r="D8" s="119"/>
      <c r="E8" s="119"/>
      <c r="F8" s="119"/>
      <c r="G8" s="119"/>
      <c r="H8" s="119"/>
      <c r="I8" s="119"/>
      <c r="J8" s="119"/>
    </row>
    <row r="9" spans="1:10" x14ac:dyDescent="0.35">
      <c r="A9" s="128"/>
      <c r="B9" s="128"/>
      <c r="C9" s="128"/>
      <c r="D9" s="128"/>
      <c r="E9" s="128"/>
      <c r="F9" s="128"/>
      <c r="G9" s="128"/>
      <c r="H9" s="128"/>
      <c r="I9" s="128"/>
      <c r="J9" s="128"/>
    </row>
    <row r="10" spans="1:10" x14ac:dyDescent="0.35">
      <c r="A10" s="22" t="s">
        <v>6</v>
      </c>
      <c r="B10" s="129" t="s">
        <v>7</v>
      </c>
      <c r="C10" s="129"/>
      <c r="D10" s="129"/>
      <c r="E10" s="129"/>
      <c r="F10" s="129"/>
      <c r="G10" s="103"/>
      <c r="H10" s="103"/>
      <c r="I10" s="103"/>
      <c r="J10" s="103"/>
    </row>
    <row r="11" spans="1:10" x14ac:dyDescent="0.35">
      <c r="A11" s="22" t="s">
        <v>8</v>
      </c>
      <c r="B11" s="129" t="s">
        <v>9</v>
      </c>
      <c r="C11" s="129"/>
      <c r="D11" s="129"/>
      <c r="E11" s="129"/>
      <c r="F11" s="129"/>
      <c r="G11" s="103" t="s">
        <v>200</v>
      </c>
      <c r="H11" s="103"/>
      <c r="I11" s="103"/>
      <c r="J11" s="103"/>
    </row>
    <row r="12" spans="1:10" x14ac:dyDescent="0.35">
      <c r="A12" s="22" t="s">
        <v>11</v>
      </c>
      <c r="B12" s="129" t="s">
        <v>12</v>
      </c>
      <c r="C12" s="129"/>
      <c r="D12" s="129"/>
      <c r="E12" s="129"/>
      <c r="F12" s="129"/>
      <c r="G12" s="103"/>
      <c r="H12" s="103"/>
      <c r="I12" s="103"/>
      <c r="J12" s="103"/>
    </row>
    <row r="13" spans="1:10" x14ac:dyDescent="0.35">
      <c r="A13" s="22" t="s">
        <v>13</v>
      </c>
      <c r="B13" s="129" t="s">
        <v>14</v>
      </c>
      <c r="C13" s="129"/>
      <c r="D13" s="129"/>
      <c r="E13" s="129"/>
      <c r="F13" s="129"/>
      <c r="G13" s="103" t="s">
        <v>15</v>
      </c>
      <c r="H13" s="103"/>
      <c r="I13" s="103"/>
      <c r="J13" s="103"/>
    </row>
    <row r="14" spans="1:10" x14ac:dyDescent="0.35">
      <c r="A14" s="128"/>
      <c r="B14" s="128"/>
      <c r="C14" s="128"/>
      <c r="D14" s="128"/>
      <c r="E14" s="128"/>
      <c r="F14" s="128"/>
      <c r="G14" s="128"/>
      <c r="H14" s="128"/>
      <c r="I14" s="128"/>
      <c r="J14" s="128"/>
    </row>
    <row r="15" spans="1:10" x14ac:dyDescent="0.35">
      <c r="A15" s="119" t="s">
        <v>16</v>
      </c>
      <c r="B15" s="119"/>
      <c r="C15" s="119"/>
      <c r="D15" s="119"/>
      <c r="E15" s="119"/>
      <c r="F15" s="119"/>
      <c r="G15" s="119"/>
      <c r="H15" s="119"/>
      <c r="I15" s="119"/>
      <c r="J15" s="119"/>
    </row>
    <row r="16" spans="1:10" x14ac:dyDescent="0.35">
      <c r="A16" s="128"/>
      <c r="B16" s="128"/>
      <c r="C16" s="128"/>
      <c r="D16" s="128"/>
      <c r="E16" s="128"/>
      <c r="F16" s="128"/>
      <c r="G16" s="128"/>
      <c r="H16" s="128"/>
      <c r="I16" s="128"/>
      <c r="J16" s="128"/>
    </row>
    <row r="17" spans="1:10" x14ac:dyDescent="0.35">
      <c r="A17" s="130" t="s">
        <v>17</v>
      </c>
      <c r="B17" s="130"/>
      <c r="C17" s="130"/>
      <c r="D17" s="103" t="s">
        <v>18</v>
      </c>
      <c r="E17" s="103"/>
      <c r="F17" s="103" t="s">
        <v>19</v>
      </c>
      <c r="G17" s="103"/>
      <c r="H17" s="103"/>
      <c r="I17" s="103"/>
      <c r="J17" s="103"/>
    </row>
    <row r="18" spans="1:10" ht="28" customHeight="1" x14ac:dyDescent="0.35">
      <c r="A18" s="101" t="s">
        <v>191</v>
      </c>
      <c r="B18" s="101"/>
      <c r="C18" s="101"/>
      <c r="D18" s="103" t="s">
        <v>20</v>
      </c>
      <c r="E18" s="103"/>
      <c r="F18" s="103">
        <v>1</v>
      </c>
      <c r="G18" s="103"/>
      <c r="H18" s="103"/>
      <c r="I18" s="103"/>
      <c r="J18" s="103"/>
    </row>
    <row r="19" spans="1:10" x14ac:dyDescent="0.35">
      <c r="A19" s="128"/>
      <c r="B19" s="128"/>
      <c r="C19" s="128"/>
      <c r="D19" s="128"/>
      <c r="E19" s="128"/>
      <c r="F19" s="128"/>
      <c r="G19" s="128"/>
      <c r="H19" s="128"/>
      <c r="I19" s="128"/>
      <c r="J19" s="128"/>
    </row>
    <row r="20" spans="1:10" x14ac:dyDescent="0.35">
      <c r="A20" s="119" t="s">
        <v>21</v>
      </c>
      <c r="B20" s="119"/>
      <c r="C20" s="119"/>
      <c r="D20" s="119"/>
      <c r="E20" s="119"/>
      <c r="F20" s="119"/>
      <c r="G20" s="119"/>
      <c r="H20" s="119"/>
      <c r="I20" s="119"/>
      <c r="J20" s="119"/>
    </row>
    <row r="21" spans="1:10" x14ac:dyDescent="0.35">
      <c r="A21" s="23"/>
      <c r="B21" s="139"/>
      <c r="C21" s="139"/>
      <c r="D21" s="139"/>
      <c r="E21" s="139"/>
      <c r="F21" s="139"/>
      <c r="G21" s="139"/>
      <c r="H21" s="139"/>
      <c r="I21" s="139"/>
      <c r="J21" s="139"/>
    </row>
    <row r="22" spans="1:10" ht="28" customHeight="1" x14ac:dyDescent="0.35">
      <c r="A22" s="18" t="s">
        <v>22</v>
      </c>
      <c r="B22" s="137" t="s">
        <v>23</v>
      </c>
      <c r="C22" s="137"/>
      <c r="D22" s="137"/>
      <c r="E22" s="137"/>
      <c r="F22" s="137"/>
      <c r="G22" s="103" t="s">
        <v>191</v>
      </c>
      <c r="H22" s="103"/>
      <c r="I22" s="103"/>
      <c r="J22" s="103"/>
    </row>
    <row r="23" spans="1:10" x14ac:dyDescent="0.35">
      <c r="A23" s="18" t="s">
        <v>193</v>
      </c>
      <c r="B23" s="137" t="s">
        <v>24</v>
      </c>
      <c r="C23" s="137"/>
      <c r="D23" s="137"/>
      <c r="E23" s="137"/>
      <c r="F23" s="137"/>
      <c r="G23" s="130" t="s">
        <v>162</v>
      </c>
      <c r="H23" s="130"/>
      <c r="I23" s="130"/>
      <c r="J23" s="130"/>
    </row>
    <row r="24" spans="1:10" x14ac:dyDescent="0.35">
      <c r="A24" s="18" t="s">
        <v>194</v>
      </c>
      <c r="B24" s="137" t="s">
        <v>25</v>
      </c>
      <c r="C24" s="137"/>
      <c r="D24" s="137"/>
      <c r="E24" s="137"/>
      <c r="F24" s="137"/>
      <c r="G24" s="138"/>
      <c r="H24" s="138"/>
      <c r="I24" s="138"/>
      <c r="J24" s="138"/>
    </row>
    <row r="25" spans="1:10" x14ac:dyDescent="0.35">
      <c r="A25" s="18" t="s">
        <v>195</v>
      </c>
      <c r="B25" s="137" t="s">
        <v>26</v>
      </c>
      <c r="C25" s="137"/>
      <c r="D25" s="137"/>
      <c r="E25" s="137"/>
      <c r="F25" s="137"/>
      <c r="G25" s="130" t="s">
        <v>163</v>
      </c>
      <c r="H25" s="130"/>
      <c r="I25" s="130"/>
      <c r="J25" s="130"/>
    </row>
    <row r="26" spans="1:10" x14ac:dyDescent="0.35">
      <c r="A26" s="18" t="s">
        <v>196</v>
      </c>
      <c r="B26" s="137" t="s">
        <v>27</v>
      </c>
      <c r="C26" s="137"/>
      <c r="D26" s="137"/>
      <c r="E26" s="137"/>
      <c r="F26" s="137"/>
      <c r="G26" s="140">
        <v>44927</v>
      </c>
      <c r="H26" s="140"/>
      <c r="I26" s="140"/>
      <c r="J26" s="140"/>
    </row>
    <row r="27" spans="1:10" x14ac:dyDescent="0.35">
      <c r="A27" s="141" t="s">
        <v>28</v>
      </c>
      <c r="B27" s="141"/>
      <c r="C27" s="141"/>
      <c r="D27" s="141"/>
      <c r="E27" s="141"/>
      <c r="F27" s="141"/>
      <c r="G27" s="141"/>
      <c r="H27" s="141"/>
      <c r="I27" s="141"/>
      <c r="J27" s="141"/>
    </row>
    <row r="28" spans="1:10" x14ac:dyDescent="0.35">
      <c r="A28" s="131" t="s">
        <v>29</v>
      </c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10" x14ac:dyDescent="0.35">
      <c r="A29" s="131" t="s">
        <v>490</v>
      </c>
      <c r="B29" s="131"/>
      <c r="C29" s="131"/>
      <c r="D29" s="131"/>
      <c r="E29" s="131"/>
      <c r="F29" s="131"/>
      <c r="G29" s="131"/>
      <c r="H29" s="131"/>
      <c r="I29" s="131"/>
      <c r="J29" s="131"/>
    </row>
    <row r="30" spans="1:10" x14ac:dyDescent="0.35">
      <c r="A30" s="23"/>
      <c r="B30" s="132"/>
      <c r="C30" s="132"/>
      <c r="D30" s="132"/>
      <c r="E30" s="132"/>
      <c r="F30" s="132"/>
      <c r="G30" s="132"/>
      <c r="H30" s="132"/>
      <c r="I30" s="132"/>
      <c r="J30" s="132"/>
    </row>
    <row r="31" spans="1:10" x14ac:dyDescent="0.35">
      <c r="A31" s="119" t="s">
        <v>30</v>
      </c>
      <c r="B31" s="119"/>
      <c r="C31" s="119"/>
      <c r="D31" s="119"/>
      <c r="E31" s="119"/>
      <c r="F31" s="119"/>
      <c r="G31" s="119"/>
      <c r="H31" s="119"/>
      <c r="I31" s="119"/>
      <c r="J31" s="119"/>
    </row>
    <row r="32" spans="1:10" x14ac:dyDescent="0.35">
      <c r="A32" s="43"/>
      <c r="B32" s="139"/>
      <c r="C32" s="139"/>
      <c r="D32" s="139"/>
      <c r="E32" s="139"/>
      <c r="F32" s="139"/>
      <c r="G32" s="139"/>
      <c r="H32" s="139"/>
      <c r="I32" s="139"/>
      <c r="J32" s="139"/>
    </row>
    <row r="33" spans="1:10" ht="14.5" customHeight="1" x14ac:dyDescent="0.35">
      <c r="A33" s="39">
        <v>1</v>
      </c>
      <c r="B33" s="103" t="s">
        <v>31</v>
      </c>
      <c r="C33" s="103"/>
      <c r="D33" s="103"/>
      <c r="E33" s="103"/>
      <c r="F33" s="103"/>
      <c r="G33" s="130" t="s">
        <v>32</v>
      </c>
      <c r="H33" s="130"/>
      <c r="I33" s="130"/>
      <c r="J33" s="130"/>
    </row>
    <row r="34" spans="1:10" x14ac:dyDescent="0.35">
      <c r="A34" s="37" t="s">
        <v>6</v>
      </c>
      <c r="B34" s="137" t="s">
        <v>33</v>
      </c>
      <c r="C34" s="137"/>
      <c r="D34" s="137"/>
      <c r="E34" s="137"/>
      <c r="F34" s="137"/>
      <c r="G34" s="100">
        <f>G24</f>
        <v>0</v>
      </c>
      <c r="H34" s="100"/>
      <c r="I34" s="100"/>
      <c r="J34" s="100"/>
    </row>
    <row r="35" spans="1:10" ht="14.5" customHeight="1" x14ac:dyDescent="0.35">
      <c r="A35" s="37" t="s">
        <v>8</v>
      </c>
      <c r="B35" s="137" t="s">
        <v>34</v>
      </c>
      <c r="C35" s="137"/>
      <c r="D35" s="137"/>
      <c r="E35" s="137"/>
      <c r="F35" s="137"/>
      <c r="G35" s="100">
        <f>G34*30%</f>
        <v>0</v>
      </c>
      <c r="H35" s="100"/>
      <c r="I35" s="100"/>
      <c r="J35" s="100"/>
    </row>
    <row r="36" spans="1:10" ht="14.5" customHeight="1" x14ac:dyDescent="0.35">
      <c r="A36" s="37" t="s">
        <v>11</v>
      </c>
      <c r="B36" s="142" t="s">
        <v>35</v>
      </c>
      <c r="C36" s="143"/>
      <c r="D36" s="143"/>
      <c r="E36" s="143"/>
      <c r="F36" s="144"/>
      <c r="G36" s="145">
        <v>0</v>
      </c>
      <c r="H36" s="146"/>
      <c r="I36" s="146"/>
      <c r="J36" s="147"/>
    </row>
    <row r="37" spans="1:10" ht="14.5" customHeight="1" x14ac:dyDescent="0.35">
      <c r="A37" s="37" t="s">
        <v>13</v>
      </c>
      <c r="B37" s="148" t="s">
        <v>36</v>
      </c>
      <c r="C37" s="148"/>
      <c r="D37" s="148"/>
      <c r="E37" s="148"/>
      <c r="F37" s="148"/>
      <c r="G37" s="100">
        <v>0</v>
      </c>
      <c r="H37" s="100"/>
      <c r="I37" s="100"/>
      <c r="J37" s="100"/>
    </row>
    <row r="38" spans="1:10" x14ac:dyDescent="0.35">
      <c r="A38" s="103" t="s">
        <v>216</v>
      </c>
      <c r="B38" s="103"/>
      <c r="C38" s="103"/>
      <c r="D38" s="103"/>
      <c r="E38" s="103"/>
      <c r="F38" s="103"/>
      <c r="G38" s="102">
        <f>SUM(G34:J37)</f>
        <v>0</v>
      </c>
      <c r="H38" s="102"/>
      <c r="I38" s="102"/>
      <c r="J38" s="102"/>
    </row>
    <row r="39" spans="1:10" x14ac:dyDescent="0.35">
      <c r="A39" s="37" t="s">
        <v>58</v>
      </c>
      <c r="B39" s="142" t="s">
        <v>221</v>
      </c>
      <c r="C39" s="143"/>
      <c r="D39" s="143"/>
      <c r="E39" s="143"/>
      <c r="F39" s="144"/>
      <c r="G39" s="145">
        <f>(G34+G35)/180*15*1.6</f>
        <v>0</v>
      </c>
      <c r="H39" s="146"/>
      <c r="I39" s="146"/>
      <c r="J39" s="147"/>
    </row>
    <row r="40" spans="1:10" ht="14.5" customHeight="1" x14ac:dyDescent="0.35">
      <c r="A40" s="243" t="s">
        <v>37</v>
      </c>
      <c r="B40" s="244"/>
      <c r="C40" s="244"/>
      <c r="D40" s="244"/>
      <c r="E40" s="244"/>
      <c r="F40" s="245"/>
      <c r="G40" s="246">
        <f>G38+G39</f>
        <v>0</v>
      </c>
      <c r="H40" s="247"/>
      <c r="I40" s="247"/>
      <c r="J40" s="248"/>
    </row>
    <row r="41" spans="1:10" ht="14.5" customHeight="1" x14ac:dyDescent="0.35">
      <c r="A41" s="152" t="s">
        <v>38</v>
      </c>
      <c r="B41" s="152"/>
      <c r="C41" s="152"/>
      <c r="D41" s="152"/>
      <c r="E41" s="152"/>
      <c r="F41" s="152"/>
      <c r="G41" s="152"/>
      <c r="H41" s="152"/>
      <c r="I41" s="152"/>
      <c r="J41" s="152"/>
    </row>
    <row r="42" spans="1:10" ht="14.5" customHeight="1" x14ac:dyDescent="0.35">
      <c r="A42" s="153" t="s">
        <v>477</v>
      </c>
      <c r="B42" s="153"/>
      <c r="C42" s="153"/>
      <c r="D42" s="153"/>
      <c r="E42" s="153"/>
      <c r="F42" s="153"/>
      <c r="G42" s="153"/>
      <c r="H42" s="153"/>
      <c r="I42" s="153"/>
      <c r="J42" s="153"/>
    </row>
    <row r="43" spans="1:10" ht="14.5" customHeight="1" x14ac:dyDescent="0.35">
      <c r="A43" s="153" t="s">
        <v>39</v>
      </c>
      <c r="B43" s="153"/>
      <c r="C43" s="153"/>
      <c r="D43" s="153"/>
      <c r="E43" s="153"/>
      <c r="F43" s="153"/>
      <c r="G43" s="153"/>
      <c r="H43" s="153"/>
      <c r="I43" s="153"/>
      <c r="J43" s="153"/>
    </row>
    <row r="44" spans="1:10" ht="29" customHeight="1" x14ac:dyDescent="0.35">
      <c r="A44" s="249" t="s">
        <v>491</v>
      </c>
      <c r="B44" s="249"/>
      <c r="C44" s="249"/>
      <c r="D44" s="249"/>
      <c r="E44" s="249"/>
      <c r="F44" s="249"/>
      <c r="G44" s="249"/>
      <c r="H44" s="249"/>
      <c r="I44" s="249"/>
      <c r="J44" s="249"/>
    </row>
    <row r="45" spans="1:10" ht="29" customHeight="1" x14ac:dyDescent="0.35">
      <c r="A45" s="154" t="s">
        <v>500</v>
      </c>
      <c r="B45" s="154"/>
      <c r="C45" s="154"/>
      <c r="D45" s="154"/>
      <c r="E45" s="154"/>
      <c r="F45" s="154"/>
      <c r="G45" s="154"/>
      <c r="H45" s="154"/>
      <c r="I45" s="154"/>
      <c r="J45" s="154"/>
    </row>
    <row r="46" spans="1:10" x14ac:dyDescent="0.35">
      <c r="A46" s="43"/>
      <c r="B46" s="132"/>
      <c r="C46" s="132"/>
      <c r="D46" s="132"/>
      <c r="E46" s="132"/>
      <c r="F46" s="132"/>
      <c r="G46" s="132"/>
      <c r="H46" s="132"/>
      <c r="I46" s="132"/>
      <c r="J46" s="132"/>
    </row>
    <row r="47" spans="1:10" x14ac:dyDescent="0.35">
      <c r="A47" s="119" t="s">
        <v>40</v>
      </c>
      <c r="B47" s="119"/>
      <c r="C47" s="119"/>
      <c r="D47" s="119"/>
      <c r="E47" s="119"/>
      <c r="F47" s="119"/>
      <c r="G47" s="119"/>
      <c r="H47" s="119"/>
      <c r="I47" s="119"/>
      <c r="J47" s="119"/>
    </row>
    <row r="48" spans="1:10" ht="14.5" customHeight="1" x14ac:dyDescent="0.35">
      <c r="A48" s="43"/>
      <c r="B48" s="132"/>
      <c r="C48" s="132"/>
      <c r="D48" s="132"/>
      <c r="E48" s="132"/>
      <c r="F48" s="132"/>
      <c r="G48" s="132"/>
      <c r="H48" s="132"/>
      <c r="I48" s="132"/>
      <c r="J48" s="132"/>
    </row>
    <row r="49" spans="1:10" ht="14.5" customHeight="1" x14ac:dyDescent="0.35">
      <c r="A49" s="149" t="s">
        <v>41</v>
      </c>
      <c r="B49" s="149"/>
      <c r="C49" s="149"/>
      <c r="D49" s="149"/>
      <c r="E49" s="149"/>
      <c r="F49" s="149"/>
      <c r="G49" s="149"/>
      <c r="H49" s="149"/>
      <c r="I49" s="149"/>
      <c r="J49" s="149"/>
    </row>
    <row r="50" spans="1:10" ht="14.5" customHeight="1" x14ac:dyDescent="0.35">
      <c r="A50" s="150" t="s">
        <v>42</v>
      </c>
      <c r="B50" s="150"/>
      <c r="C50" s="150"/>
      <c r="D50" s="150"/>
      <c r="E50" s="150"/>
      <c r="F50" s="150"/>
      <c r="G50" s="151">
        <f>G38</f>
        <v>0</v>
      </c>
      <c r="H50" s="151"/>
      <c r="I50" s="151"/>
      <c r="J50" s="151"/>
    </row>
    <row r="51" spans="1:10" x14ac:dyDescent="0.35">
      <c r="A51" s="43"/>
      <c r="B51" s="139"/>
      <c r="C51" s="139"/>
      <c r="D51" s="139"/>
      <c r="E51" s="139"/>
      <c r="F51" s="139"/>
      <c r="G51" s="139"/>
      <c r="H51" s="139"/>
      <c r="I51" s="139"/>
      <c r="J51" s="139"/>
    </row>
    <row r="52" spans="1:10" ht="14.5" customHeight="1" x14ac:dyDescent="0.35">
      <c r="A52" s="39" t="s">
        <v>43</v>
      </c>
      <c r="B52" s="103" t="s">
        <v>44</v>
      </c>
      <c r="C52" s="103"/>
      <c r="D52" s="103"/>
      <c r="E52" s="103"/>
      <c r="F52" s="103"/>
      <c r="G52" s="103" t="s">
        <v>45</v>
      </c>
      <c r="H52" s="103"/>
      <c r="I52" s="103" t="s">
        <v>32</v>
      </c>
      <c r="J52" s="103"/>
    </row>
    <row r="53" spans="1:10" ht="14.5" customHeight="1" x14ac:dyDescent="0.35">
      <c r="A53" s="37" t="s">
        <v>6</v>
      </c>
      <c r="B53" s="137" t="s">
        <v>46</v>
      </c>
      <c r="C53" s="137"/>
      <c r="D53" s="137"/>
      <c r="E53" s="137"/>
      <c r="F53" s="137"/>
      <c r="G53" s="155">
        <v>8.3299999999999999E-2</v>
      </c>
      <c r="H53" s="155"/>
      <c r="I53" s="156">
        <f>G50*G53</f>
        <v>0</v>
      </c>
      <c r="J53" s="156"/>
    </row>
    <row r="54" spans="1:10" x14ac:dyDescent="0.35">
      <c r="A54" s="37" t="s">
        <v>8</v>
      </c>
      <c r="B54" s="137" t="s">
        <v>167</v>
      </c>
      <c r="C54" s="137"/>
      <c r="D54" s="137"/>
      <c r="E54" s="137"/>
      <c r="F54" s="137"/>
      <c r="G54" s="157">
        <v>2.7799999999999998E-2</v>
      </c>
      <c r="H54" s="157"/>
      <c r="I54" s="156">
        <f>G50*G54</f>
        <v>0</v>
      </c>
      <c r="J54" s="156"/>
    </row>
    <row r="55" spans="1:10" x14ac:dyDescent="0.35">
      <c r="A55" s="103" t="s">
        <v>37</v>
      </c>
      <c r="B55" s="103"/>
      <c r="C55" s="103"/>
      <c r="D55" s="103"/>
      <c r="E55" s="103"/>
      <c r="F55" s="103"/>
      <c r="G55" s="155">
        <f>SUM(G53:H54)</f>
        <v>0.1111</v>
      </c>
      <c r="H55" s="101"/>
      <c r="I55" s="164">
        <f>SUM(I53:J54)</f>
        <v>0</v>
      </c>
      <c r="J55" s="164"/>
    </row>
    <row r="56" spans="1:10" ht="29.5" customHeight="1" x14ac:dyDescent="0.35">
      <c r="A56" s="165" t="s">
        <v>47</v>
      </c>
      <c r="B56" s="165"/>
      <c r="C56" s="165"/>
      <c r="D56" s="165"/>
      <c r="E56" s="165"/>
      <c r="F56" s="165"/>
      <c r="G56" s="165"/>
      <c r="H56" s="165"/>
      <c r="I56" s="165"/>
      <c r="J56" s="165"/>
    </row>
    <row r="57" spans="1:10" ht="14.5" customHeight="1" x14ac:dyDescent="0.35">
      <c r="A57" s="166" t="s">
        <v>48</v>
      </c>
      <c r="B57" s="166"/>
      <c r="C57" s="166"/>
      <c r="D57" s="166"/>
      <c r="E57" s="166"/>
      <c r="F57" s="166"/>
      <c r="G57" s="166"/>
      <c r="H57" s="166"/>
      <c r="I57" s="166"/>
      <c r="J57" s="166"/>
    </row>
    <row r="58" spans="1:10" x14ac:dyDescent="0.35">
      <c r="A58" s="133" t="s">
        <v>49</v>
      </c>
      <c r="B58" s="133"/>
      <c r="C58" s="133"/>
      <c r="D58" s="133"/>
      <c r="E58" s="133"/>
      <c r="F58" s="133"/>
      <c r="G58" s="133"/>
      <c r="H58" s="133"/>
      <c r="I58" s="133"/>
      <c r="J58" s="133"/>
    </row>
    <row r="59" spans="1:10" ht="14.5" customHeight="1" x14ac:dyDescent="0.35">
      <c r="A59" s="132"/>
      <c r="B59" s="132"/>
      <c r="C59" s="132"/>
      <c r="D59" s="132"/>
      <c r="E59" s="132"/>
      <c r="F59" s="132"/>
      <c r="G59" s="132"/>
      <c r="H59" s="132"/>
      <c r="I59" s="132"/>
      <c r="J59" s="132"/>
    </row>
    <row r="60" spans="1:10" x14ac:dyDescent="0.35">
      <c r="A60" s="158" t="s">
        <v>50</v>
      </c>
      <c r="B60" s="158"/>
      <c r="C60" s="158"/>
      <c r="D60" s="158"/>
      <c r="E60" s="158"/>
      <c r="F60" s="158"/>
      <c r="G60" s="158"/>
      <c r="H60" s="158"/>
      <c r="I60" s="158"/>
      <c r="J60" s="158"/>
    </row>
    <row r="61" spans="1:10" ht="14.5" customHeight="1" x14ac:dyDescent="0.35">
      <c r="A61" s="159" t="s">
        <v>51</v>
      </c>
      <c r="B61" s="159"/>
      <c r="C61" s="159"/>
      <c r="D61" s="159"/>
      <c r="E61" s="159"/>
      <c r="F61" s="159"/>
      <c r="G61" s="160">
        <f>G40+I55</f>
        <v>0</v>
      </c>
      <c r="H61" s="160"/>
      <c r="I61" s="160"/>
      <c r="J61" s="160"/>
    </row>
    <row r="62" spans="1:10" x14ac:dyDescent="0.35">
      <c r="A62" s="161"/>
      <c r="B62" s="161"/>
      <c r="C62" s="161"/>
      <c r="D62" s="161"/>
      <c r="E62" s="161"/>
      <c r="F62" s="161"/>
      <c r="G62" s="161"/>
      <c r="H62" s="161"/>
      <c r="I62" s="161"/>
      <c r="J62" s="161"/>
    </row>
    <row r="63" spans="1:10" x14ac:dyDescent="0.35">
      <c r="A63" s="44" t="s">
        <v>52</v>
      </c>
      <c r="B63" s="162" t="s">
        <v>53</v>
      </c>
      <c r="C63" s="162"/>
      <c r="D63" s="162"/>
      <c r="E63" s="162"/>
      <c r="F63" s="162"/>
      <c r="G63" s="162" t="s">
        <v>45</v>
      </c>
      <c r="H63" s="162"/>
      <c r="I63" s="163" t="s">
        <v>32</v>
      </c>
      <c r="J63" s="163"/>
    </row>
    <row r="64" spans="1:10" ht="14.5" customHeight="1" x14ac:dyDescent="0.35">
      <c r="A64" s="37" t="s">
        <v>6</v>
      </c>
      <c r="B64" s="137" t="s">
        <v>54</v>
      </c>
      <c r="C64" s="137"/>
      <c r="D64" s="137"/>
      <c r="E64" s="137"/>
      <c r="F64" s="137"/>
      <c r="G64" s="155">
        <v>0.2</v>
      </c>
      <c r="H64" s="155"/>
      <c r="I64" s="170">
        <f>G61*G64</f>
        <v>0</v>
      </c>
      <c r="J64" s="170"/>
    </row>
    <row r="65" spans="1:10" x14ac:dyDescent="0.35">
      <c r="A65" s="37" t="s">
        <v>8</v>
      </c>
      <c r="B65" s="137" t="s">
        <v>55</v>
      </c>
      <c r="C65" s="137"/>
      <c r="D65" s="137"/>
      <c r="E65" s="137"/>
      <c r="F65" s="137"/>
      <c r="G65" s="155">
        <v>2.5000000000000001E-2</v>
      </c>
      <c r="H65" s="155"/>
      <c r="I65" s="170">
        <f>G61*G65</f>
        <v>0</v>
      </c>
      <c r="J65" s="170"/>
    </row>
    <row r="66" spans="1:10" x14ac:dyDescent="0.35">
      <c r="A66" s="37" t="s">
        <v>11</v>
      </c>
      <c r="B66" s="167" t="s">
        <v>56</v>
      </c>
      <c r="C66" s="167"/>
      <c r="D66" s="167"/>
      <c r="E66" s="167"/>
      <c r="F66" s="167"/>
      <c r="G66" s="168"/>
      <c r="H66" s="169"/>
      <c r="I66" s="170">
        <f>G61*G66</f>
        <v>0</v>
      </c>
      <c r="J66" s="170"/>
    </row>
    <row r="67" spans="1:10" x14ac:dyDescent="0.35">
      <c r="A67" s="37" t="s">
        <v>13</v>
      </c>
      <c r="B67" s="137" t="s">
        <v>57</v>
      </c>
      <c r="C67" s="137"/>
      <c r="D67" s="137"/>
      <c r="E67" s="137"/>
      <c r="F67" s="137"/>
      <c r="G67" s="155">
        <v>1.4999999999999999E-2</v>
      </c>
      <c r="H67" s="155"/>
      <c r="I67" s="170">
        <f>G61*G67</f>
        <v>0</v>
      </c>
      <c r="J67" s="170"/>
    </row>
    <row r="68" spans="1:10" x14ac:dyDescent="0.35">
      <c r="A68" s="37" t="s">
        <v>58</v>
      </c>
      <c r="B68" s="137" t="s">
        <v>59</v>
      </c>
      <c r="C68" s="137"/>
      <c r="D68" s="137"/>
      <c r="E68" s="137"/>
      <c r="F68" s="137"/>
      <c r="G68" s="155">
        <v>0.01</v>
      </c>
      <c r="H68" s="155"/>
      <c r="I68" s="170">
        <f>G61*G68</f>
        <v>0</v>
      </c>
      <c r="J68" s="170"/>
    </row>
    <row r="69" spans="1:10" x14ac:dyDescent="0.35">
      <c r="A69" s="37" t="s">
        <v>60</v>
      </c>
      <c r="B69" s="137" t="s">
        <v>61</v>
      </c>
      <c r="C69" s="137"/>
      <c r="D69" s="137"/>
      <c r="E69" s="137"/>
      <c r="F69" s="137"/>
      <c r="G69" s="155">
        <v>6.0000000000000001E-3</v>
      </c>
      <c r="H69" s="155"/>
      <c r="I69" s="170">
        <f>G61*G69</f>
        <v>0</v>
      </c>
      <c r="J69" s="170"/>
    </row>
    <row r="70" spans="1:10" x14ac:dyDescent="0.35">
      <c r="A70" s="37" t="s">
        <v>62</v>
      </c>
      <c r="B70" s="137" t="s">
        <v>63</v>
      </c>
      <c r="C70" s="137"/>
      <c r="D70" s="137"/>
      <c r="E70" s="137"/>
      <c r="F70" s="137"/>
      <c r="G70" s="155">
        <v>2E-3</v>
      </c>
      <c r="H70" s="155"/>
      <c r="I70" s="170">
        <f>G61*G70</f>
        <v>0</v>
      </c>
      <c r="J70" s="170"/>
    </row>
    <row r="71" spans="1:10" x14ac:dyDescent="0.35">
      <c r="A71" s="37" t="s">
        <v>64</v>
      </c>
      <c r="B71" s="137" t="s">
        <v>65</v>
      </c>
      <c r="C71" s="137"/>
      <c r="D71" s="137"/>
      <c r="E71" s="137"/>
      <c r="F71" s="137"/>
      <c r="G71" s="155">
        <v>0.08</v>
      </c>
      <c r="H71" s="155"/>
      <c r="I71" s="170">
        <f>G61*G71</f>
        <v>0</v>
      </c>
      <c r="J71" s="170"/>
    </row>
    <row r="72" spans="1:10" x14ac:dyDescent="0.35">
      <c r="A72" s="103" t="s">
        <v>66</v>
      </c>
      <c r="B72" s="103"/>
      <c r="C72" s="103"/>
      <c r="D72" s="103"/>
      <c r="E72" s="103"/>
      <c r="F72" s="103"/>
      <c r="G72" s="174">
        <f>SUM(G64:H71)</f>
        <v>0.33800000000000002</v>
      </c>
      <c r="H72" s="103"/>
      <c r="I72" s="175">
        <f>SUM(I64:J71)</f>
        <v>0</v>
      </c>
      <c r="J72" s="175"/>
    </row>
    <row r="73" spans="1:10" ht="14.5" customHeight="1" x14ac:dyDescent="0.35">
      <c r="A73" s="173" t="s">
        <v>67</v>
      </c>
      <c r="B73" s="173"/>
      <c r="C73" s="173"/>
      <c r="D73" s="173"/>
      <c r="E73" s="173"/>
      <c r="F73" s="173"/>
      <c r="G73" s="173"/>
      <c r="H73" s="173"/>
      <c r="I73" s="173"/>
      <c r="J73" s="173"/>
    </row>
    <row r="74" spans="1:10" ht="14.5" customHeight="1" x14ac:dyDescent="0.35">
      <c r="A74" s="173" t="s">
        <v>68</v>
      </c>
      <c r="B74" s="173"/>
      <c r="C74" s="173"/>
      <c r="D74" s="173"/>
      <c r="E74" s="173"/>
      <c r="F74" s="173"/>
      <c r="G74" s="173"/>
      <c r="H74" s="173"/>
      <c r="I74" s="173"/>
      <c r="J74" s="173"/>
    </row>
    <row r="75" spans="1:10" ht="28" customHeight="1" x14ac:dyDescent="0.35">
      <c r="A75" s="171" t="s">
        <v>69</v>
      </c>
      <c r="B75" s="171"/>
      <c r="C75" s="171"/>
      <c r="D75" s="171"/>
      <c r="E75" s="171"/>
      <c r="F75" s="171"/>
      <c r="G75" s="171"/>
      <c r="H75" s="171"/>
      <c r="I75" s="171"/>
      <c r="J75" s="171"/>
    </row>
    <row r="76" spans="1:10" ht="29" customHeight="1" x14ac:dyDescent="0.35">
      <c r="A76" s="171" t="s">
        <v>70</v>
      </c>
      <c r="B76" s="171"/>
      <c r="C76" s="171"/>
      <c r="D76" s="171"/>
      <c r="E76" s="171"/>
      <c r="F76" s="171"/>
      <c r="G76" s="171"/>
      <c r="H76" s="171"/>
      <c r="I76" s="171"/>
      <c r="J76" s="171"/>
    </row>
    <row r="77" spans="1:10" ht="14.5" customHeight="1" x14ac:dyDescent="0.35">
      <c r="A77" s="172" t="s">
        <v>492</v>
      </c>
      <c r="B77" s="172"/>
      <c r="C77" s="172"/>
      <c r="D77" s="172"/>
      <c r="E77" s="172"/>
      <c r="F77" s="172"/>
      <c r="G77" s="172"/>
      <c r="H77" s="172"/>
      <c r="I77" s="172"/>
      <c r="J77" s="172"/>
    </row>
    <row r="78" spans="1:10" ht="14.5" customHeight="1" x14ac:dyDescent="0.35">
      <c r="A78" s="173" t="s">
        <v>493</v>
      </c>
      <c r="B78" s="173"/>
      <c r="C78" s="173"/>
      <c r="D78" s="173"/>
      <c r="E78" s="173"/>
      <c r="F78" s="173"/>
      <c r="G78" s="173"/>
      <c r="H78" s="173"/>
      <c r="I78" s="173"/>
      <c r="J78" s="173"/>
    </row>
    <row r="79" spans="1:10" x14ac:dyDescent="0.35">
      <c r="A79" s="173" t="s">
        <v>494</v>
      </c>
      <c r="B79" s="173"/>
      <c r="C79" s="173"/>
      <c r="D79" s="173"/>
      <c r="E79" s="173"/>
      <c r="F79" s="173"/>
      <c r="G79" s="173"/>
      <c r="H79" s="173"/>
      <c r="I79" s="173"/>
      <c r="J79" s="173"/>
    </row>
    <row r="80" spans="1:10" x14ac:dyDescent="0.35">
      <c r="A80" s="173" t="s">
        <v>495</v>
      </c>
      <c r="B80" s="173"/>
      <c r="C80" s="173"/>
      <c r="D80" s="173"/>
      <c r="E80" s="173"/>
      <c r="F80" s="173"/>
      <c r="G80" s="173"/>
      <c r="H80" s="173"/>
      <c r="I80" s="173"/>
      <c r="J80" s="173"/>
    </row>
    <row r="81" spans="1:10" x14ac:dyDescent="0.35">
      <c r="A81" s="173" t="s">
        <v>496</v>
      </c>
      <c r="B81" s="173"/>
      <c r="C81" s="173"/>
      <c r="D81" s="173"/>
      <c r="E81" s="173"/>
      <c r="F81" s="173"/>
      <c r="G81" s="173"/>
      <c r="H81" s="173"/>
      <c r="I81" s="173"/>
      <c r="J81" s="173"/>
    </row>
    <row r="82" spans="1:10" ht="28" customHeight="1" x14ac:dyDescent="0.35">
      <c r="A82" s="171" t="s">
        <v>497</v>
      </c>
      <c r="B82" s="171"/>
      <c r="C82" s="171"/>
      <c r="D82" s="171"/>
      <c r="E82" s="171"/>
      <c r="F82" s="171"/>
      <c r="G82" s="171"/>
      <c r="H82" s="171"/>
      <c r="I82" s="171"/>
      <c r="J82" s="171"/>
    </row>
    <row r="83" spans="1:10" x14ac:dyDescent="0.35">
      <c r="A83" s="136"/>
      <c r="B83" s="136"/>
      <c r="C83" s="136"/>
      <c r="D83" s="136"/>
      <c r="E83" s="136"/>
      <c r="F83" s="136"/>
      <c r="G83" s="136"/>
      <c r="H83" s="136"/>
      <c r="I83" s="136"/>
      <c r="J83" s="136"/>
    </row>
    <row r="84" spans="1:10" ht="14.5" customHeight="1" x14ac:dyDescent="0.35">
      <c r="A84" s="149" t="s">
        <v>71</v>
      </c>
      <c r="B84" s="149"/>
      <c r="C84" s="149"/>
      <c r="D84" s="149"/>
      <c r="E84" s="149"/>
      <c r="F84" s="149"/>
      <c r="G84" s="149"/>
      <c r="H84" s="149"/>
      <c r="I84" s="149"/>
      <c r="J84" s="149"/>
    </row>
    <row r="85" spans="1:10" ht="14.5" customHeight="1" x14ac:dyDescent="0.35">
      <c r="A85" s="43"/>
      <c r="B85" s="139"/>
      <c r="C85" s="139"/>
      <c r="D85" s="139"/>
      <c r="E85" s="139"/>
      <c r="F85" s="139"/>
      <c r="G85" s="139"/>
      <c r="H85" s="139"/>
      <c r="I85" s="139"/>
      <c r="J85" s="139"/>
    </row>
    <row r="86" spans="1:10" ht="14.5" customHeight="1" x14ac:dyDescent="0.35">
      <c r="A86" s="40" t="s">
        <v>72</v>
      </c>
      <c r="B86" s="176" t="s">
        <v>73</v>
      </c>
      <c r="C86" s="176"/>
      <c r="D86" s="176"/>
      <c r="E86" s="176"/>
      <c r="F86" s="176"/>
      <c r="G86" s="176" t="s">
        <v>32</v>
      </c>
      <c r="H86" s="176"/>
      <c r="I86" s="176"/>
      <c r="J86" s="176"/>
    </row>
    <row r="87" spans="1:10" x14ac:dyDescent="0.35">
      <c r="A87" s="14" t="s">
        <v>6</v>
      </c>
      <c r="B87" s="177" t="s">
        <v>74</v>
      </c>
      <c r="C87" s="177"/>
      <c r="D87" s="177"/>
      <c r="E87" s="177"/>
      <c r="F87" s="177"/>
      <c r="G87" s="178">
        <v>0</v>
      </c>
      <c r="H87" s="178"/>
      <c r="I87" s="178"/>
      <c r="J87" s="178"/>
    </row>
    <row r="88" spans="1:10" ht="14.5" customHeight="1" x14ac:dyDescent="0.35">
      <c r="A88" s="14" t="s">
        <v>8</v>
      </c>
      <c r="B88" s="177" t="s">
        <v>75</v>
      </c>
      <c r="C88" s="177"/>
      <c r="D88" s="177"/>
      <c r="E88" s="177"/>
      <c r="F88" s="177"/>
      <c r="G88" s="178">
        <v>0</v>
      </c>
      <c r="H88" s="178"/>
      <c r="I88" s="178"/>
      <c r="J88" s="178"/>
    </row>
    <row r="89" spans="1:10" x14ac:dyDescent="0.35">
      <c r="A89" s="14" t="s">
        <v>11</v>
      </c>
      <c r="B89" s="122" t="s">
        <v>168</v>
      </c>
      <c r="C89" s="123"/>
      <c r="D89" s="123"/>
      <c r="E89" s="123"/>
      <c r="F89" s="124"/>
      <c r="G89" s="125">
        <v>0</v>
      </c>
      <c r="H89" s="126"/>
      <c r="I89" s="126"/>
      <c r="J89" s="127"/>
    </row>
    <row r="90" spans="1:10" ht="14.5" customHeight="1" x14ac:dyDescent="0.35">
      <c r="A90" s="14" t="s">
        <v>13</v>
      </c>
      <c r="B90" s="177" t="s">
        <v>165</v>
      </c>
      <c r="C90" s="177"/>
      <c r="D90" s="177"/>
      <c r="E90" s="177"/>
      <c r="F90" s="177"/>
      <c r="G90" s="178">
        <v>0</v>
      </c>
      <c r="H90" s="178"/>
      <c r="I90" s="178"/>
      <c r="J90" s="178"/>
    </row>
    <row r="91" spans="1:10" x14ac:dyDescent="0.35">
      <c r="A91" s="14" t="s">
        <v>58</v>
      </c>
      <c r="B91" s="177" t="s">
        <v>76</v>
      </c>
      <c r="C91" s="177"/>
      <c r="D91" s="177"/>
      <c r="E91" s="177"/>
      <c r="F91" s="177"/>
      <c r="G91" s="178">
        <v>0</v>
      </c>
      <c r="H91" s="178"/>
      <c r="I91" s="178"/>
      <c r="J91" s="178"/>
    </row>
    <row r="92" spans="1:10" x14ac:dyDescent="0.35">
      <c r="A92" s="14" t="s">
        <v>60</v>
      </c>
      <c r="B92" s="177" t="s">
        <v>77</v>
      </c>
      <c r="C92" s="177"/>
      <c r="D92" s="177"/>
      <c r="E92" s="177"/>
      <c r="F92" s="177"/>
      <c r="G92" s="178">
        <v>0</v>
      </c>
      <c r="H92" s="178"/>
      <c r="I92" s="178"/>
      <c r="J92" s="178"/>
    </row>
    <row r="93" spans="1:10" x14ac:dyDescent="0.35">
      <c r="A93" s="14" t="s">
        <v>62</v>
      </c>
      <c r="B93" s="177" t="s">
        <v>166</v>
      </c>
      <c r="C93" s="177"/>
      <c r="D93" s="177"/>
      <c r="E93" s="177"/>
      <c r="F93" s="177"/>
      <c r="G93" s="178">
        <v>0</v>
      </c>
      <c r="H93" s="178"/>
      <c r="I93" s="178"/>
      <c r="J93" s="178"/>
    </row>
    <row r="94" spans="1:10" x14ac:dyDescent="0.35">
      <c r="A94" s="37" t="s">
        <v>64</v>
      </c>
      <c r="B94" s="137" t="s">
        <v>36</v>
      </c>
      <c r="C94" s="137"/>
      <c r="D94" s="137"/>
      <c r="E94" s="137"/>
      <c r="F94" s="137"/>
      <c r="G94" s="100">
        <v>0</v>
      </c>
      <c r="H94" s="100"/>
      <c r="I94" s="100"/>
      <c r="J94" s="100"/>
    </row>
    <row r="95" spans="1:10" x14ac:dyDescent="0.35">
      <c r="A95" s="103" t="s">
        <v>37</v>
      </c>
      <c r="B95" s="103"/>
      <c r="C95" s="103"/>
      <c r="D95" s="103"/>
      <c r="E95" s="103"/>
      <c r="F95" s="103"/>
      <c r="G95" s="102">
        <f>SUM(G87:J94)</f>
        <v>0</v>
      </c>
      <c r="H95" s="102"/>
      <c r="I95" s="102"/>
      <c r="J95" s="102"/>
    </row>
    <row r="96" spans="1:10" x14ac:dyDescent="0.35">
      <c r="A96" s="141" t="s">
        <v>78</v>
      </c>
      <c r="B96" s="141"/>
      <c r="C96" s="141"/>
      <c r="D96" s="141"/>
      <c r="E96" s="141"/>
      <c r="F96" s="141"/>
      <c r="G96" s="141"/>
      <c r="H96" s="141"/>
      <c r="I96" s="141"/>
      <c r="J96" s="141"/>
    </row>
    <row r="97" spans="1:10" ht="14.5" customHeight="1" x14ac:dyDescent="0.35">
      <c r="A97" s="131" t="s">
        <v>79</v>
      </c>
      <c r="B97" s="131"/>
      <c r="C97" s="131"/>
      <c r="D97" s="131"/>
      <c r="E97" s="131"/>
      <c r="F97" s="131"/>
      <c r="G97" s="131"/>
      <c r="H97" s="131"/>
      <c r="I97" s="131"/>
      <c r="J97" s="131"/>
    </row>
    <row r="98" spans="1:10" ht="28.5" customHeight="1" x14ac:dyDescent="0.35">
      <c r="A98" s="165" t="s">
        <v>502</v>
      </c>
      <c r="B98" s="165"/>
      <c r="C98" s="165"/>
      <c r="D98" s="165"/>
      <c r="E98" s="165"/>
      <c r="F98" s="165"/>
      <c r="G98" s="165"/>
      <c r="H98" s="165"/>
      <c r="I98" s="165"/>
      <c r="J98" s="165"/>
    </row>
    <row r="99" spans="1:10" x14ac:dyDescent="0.35">
      <c r="A99" s="171" t="s">
        <v>503</v>
      </c>
      <c r="B99" s="171"/>
      <c r="C99" s="171"/>
      <c r="D99" s="171"/>
      <c r="E99" s="171"/>
      <c r="F99" s="171"/>
      <c r="G99" s="171"/>
      <c r="H99" s="171"/>
      <c r="I99" s="171"/>
      <c r="J99" s="171"/>
    </row>
    <row r="100" spans="1:10" ht="14.5" customHeight="1" x14ac:dyDescent="0.35">
      <c r="A100" s="180"/>
      <c r="B100" s="180"/>
      <c r="C100" s="180"/>
      <c r="D100" s="180"/>
      <c r="E100" s="180"/>
      <c r="F100" s="180"/>
      <c r="G100" s="180"/>
      <c r="H100" s="180"/>
      <c r="I100" s="180"/>
      <c r="J100" s="180"/>
    </row>
    <row r="101" spans="1:10" ht="14.5" customHeight="1" x14ac:dyDescent="0.35">
      <c r="A101" s="149" t="s">
        <v>80</v>
      </c>
      <c r="B101" s="149"/>
      <c r="C101" s="149"/>
      <c r="D101" s="149"/>
      <c r="E101" s="149"/>
      <c r="F101" s="149"/>
      <c r="G101" s="149"/>
      <c r="H101" s="149"/>
      <c r="I101" s="149"/>
      <c r="J101" s="149"/>
    </row>
    <row r="102" spans="1:10" ht="14.5" customHeight="1" x14ac:dyDescent="0.35">
      <c r="A102" s="43"/>
      <c r="B102" s="139"/>
      <c r="C102" s="139"/>
      <c r="D102" s="139"/>
      <c r="E102" s="139"/>
      <c r="F102" s="139"/>
      <c r="G102" s="139"/>
      <c r="H102" s="139"/>
      <c r="I102" s="139"/>
      <c r="J102" s="139"/>
    </row>
    <row r="103" spans="1:10" x14ac:dyDescent="0.35">
      <c r="A103" s="39">
        <v>2</v>
      </c>
      <c r="B103" s="103" t="s">
        <v>81</v>
      </c>
      <c r="C103" s="103"/>
      <c r="D103" s="103"/>
      <c r="E103" s="103"/>
      <c r="F103" s="103"/>
      <c r="G103" s="103" t="s">
        <v>32</v>
      </c>
      <c r="H103" s="103"/>
      <c r="I103" s="103"/>
      <c r="J103" s="103"/>
    </row>
    <row r="104" spans="1:10" x14ac:dyDescent="0.35">
      <c r="A104" s="37" t="s">
        <v>43</v>
      </c>
      <c r="B104" s="137" t="s">
        <v>44</v>
      </c>
      <c r="C104" s="137"/>
      <c r="D104" s="137"/>
      <c r="E104" s="137"/>
      <c r="F104" s="137"/>
      <c r="G104" s="100">
        <f>I55</f>
        <v>0</v>
      </c>
      <c r="H104" s="100"/>
      <c r="I104" s="100"/>
      <c r="J104" s="100"/>
    </row>
    <row r="105" spans="1:10" x14ac:dyDescent="0.35">
      <c r="A105" s="37" t="s">
        <v>52</v>
      </c>
      <c r="B105" s="137" t="s">
        <v>53</v>
      </c>
      <c r="C105" s="137"/>
      <c r="D105" s="137"/>
      <c r="E105" s="137"/>
      <c r="F105" s="137"/>
      <c r="G105" s="100">
        <f>I72</f>
        <v>0</v>
      </c>
      <c r="H105" s="100"/>
      <c r="I105" s="100"/>
      <c r="J105" s="100"/>
    </row>
    <row r="106" spans="1:10" x14ac:dyDescent="0.35">
      <c r="A106" s="37" t="s">
        <v>72</v>
      </c>
      <c r="B106" s="137" t="s">
        <v>73</v>
      </c>
      <c r="C106" s="137"/>
      <c r="D106" s="137"/>
      <c r="E106" s="137"/>
      <c r="F106" s="137"/>
      <c r="G106" s="100">
        <f>G95</f>
        <v>0</v>
      </c>
      <c r="H106" s="100"/>
      <c r="I106" s="100"/>
      <c r="J106" s="100"/>
    </row>
    <row r="107" spans="1:10" ht="14.5" customHeight="1" x14ac:dyDescent="0.35">
      <c r="A107" s="103" t="s">
        <v>37</v>
      </c>
      <c r="B107" s="103"/>
      <c r="C107" s="103"/>
      <c r="D107" s="103"/>
      <c r="E107" s="103"/>
      <c r="F107" s="103"/>
      <c r="G107" s="102">
        <f>SUM(G104:J106)</f>
        <v>0</v>
      </c>
      <c r="H107" s="102"/>
      <c r="I107" s="102"/>
      <c r="J107" s="102"/>
    </row>
    <row r="108" spans="1:10" x14ac:dyDescent="0.35">
      <c r="A108" s="184"/>
      <c r="B108" s="184"/>
      <c r="C108" s="184"/>
      <c r="D108" s="184"/>
      <c r="E108" s="184"/>
      <c r="F108" s="184"/>
      <c r="G108" s="184"/>
      <c r="H108" s="184"/>
      <c r="I108" s="184"/>
      <c r="J108" s="184"/>
    </row>
    <row r="109" spans="1:10" ht="14.5" customHeight="1" x14ac:dyDescent="0.35">
      <c r="A109" s="136"/>
      <c r="B109" s="136"/>
      <c r="C109" s="136"/>
      <c r="D109" s="136"/>
      <c r="E109" s="136"/>
      <c r="F109" s="136"/>
      <c r="G109" s="136"/>
      <c r="H109" s="136"/>
      <c r="I109" s="136"/>
      <c r="J109" s="136"/>
    </row>
    <row r="110" spans="1:10" ht="14.5" customHeight="1" x14ac:dyDescent="0.35">
      <c r="A110" s="119" t="s">
        <v>82</v>
      </c>
      <c r="B110" s="119"/>
      <c r="C110" s="119"/>
      <c r="D110" s="119"/>
      <c r="E110" s="119"/>
      <c r="F110" s="119"/>
      <c r="G110" s="119"/>
      <c r="H110" s="119"/>
      <c r="I110" s="119"/>
      <c r="J110" s="119"/>
    </row>
    <row r="111" spans="1:10" ht="14.5" customHeight="1" x14ac:dyDescent="0.35">
      <c r="A111" s="186" t="s">
        <v>220</v>
      </c>
      <c r="B111" s="186"/>
      <c r="C111" s="186"/>
      <c r="D111" s="186"/>
      <c r="E111" s="186"/>
      <c r="F111" s="186"/>
      <c r="G111" s="187">
        <f>G38</f>
        <v>0</v>
      </c>
      <c r="H111" s="187"/>
      <c r="I111" s="187"/>
      <c r="J111" s="187"/>
    </row>
    <row r="112" spans="1:10" ht="14.5" customHeight="1" x14ac:dyDescent="0.35">
      <c r="A112" s="185"/>
      <c r="B112" s="185"/>
      <c r="C112" s="185"/>
      <c r="D112" s="185"/>
      <c r="E112" s="185"/>
      <c r="F112" s="185"/>
      <c r="G112" s="139"/>
      <c r="H112" s="139"/>
      <c r="I112" s="139"/>
      <c r="J112" s="139"/>
    </row>
    <row r="113" spans="1:10" ht="14.5" customHeight="1" x14ac:dyDescent="0.35">
      <c r="A113" s="39">
        <v>3</v>
      </c>
      <c r="B113" s="103" t="s">
        <v>84</v>
      </c>
      <c r="C113" s="103"/>
      <c r="D113" s="103"/>
      <c r="E113" s="103"/>
      <c r="F113" s="103"/>
      <c r="G113" s="174" t="s">
        <v>45</v>
      </c>
      <c r="H113" s="174"/>
      <c r="I113" s="103" t="s">
        <v>32</v>
      </c>
      <c r="J113" s="103"/>
    </row>
    <row r="114" spans="1:10" ht="14.5" customHeight="1" x14ac:dyDescent="0.35">
      <c r="A114" s="37" t="s">
        <v>6</v>
      </c>
      <c r="B114" s="129" t="s">
        <v>85</v>
      </c>
      <c r="C114" s="129"/>
      <c r="D114" s="129"/>
      <c r="E114" s="129"/>
      <c r="F114" s="129"/>
      <c r="G114" s="157">
        <f>(1/12)*0.05</f>
        <v>4.1666666666666666E-3</v>
      </c>
      <c r="H114" s="157"/>
      <c r="I114" s="170">
        <f>G111*G114</f>
        <v>0</v>
      </c>
      <c r="J114" s="170"/>
    </row>
    <row r="115" spans="1:10" ht="14.5" customHeight="1" x14ac:dyDescent="0.35">
      <c r="A115" s="37" t="s">
        <v>8</v>
      </c>
      <c r="B115" s="129" t="s">
        <v>86</v>
      </c>
      <c r="C115" s="129"/>
      <c r="D115" s="129"/>
      <c r="E115" s="129"/>
      <c r="F115" s="129"/>
      <c r="G115" s="157">
        <f>G114*0.08</f>
        <v>3.3333333333333332E-4</v>
      </c>
      <c r="H115" s="157"/>
      <c r="I115" s="181">
        <f>G111*G115</f>
        <v>0</v>
      </c>
      <c r="J115" s="181"/>
    </row>
    <row r="116" spans="1:10" x14ac:dyDescent="0.35">
      <c r="A116" s="37" t="s">
        <v>11</v>
      </c>
      <c r="B116" s="129" t="s">
        <v>87</v>
      </c>
      <c r="C116" s="129"/>
      <c r="D116" s="129"/>
      <c r="E116" s="129"/>
      <c r="F116" s="129"/>
      <c r="G116" s="157">
        <f>(1+2/12+(1/3*1/12))*0.08*0.4*0.9</f>
        <v>3.4400000000000007E-2</v>
      </c>
      <c r="H116" s="157"/>
      <c r="I116" s="182">
        <f>G111*G116</f>
        <v>0</v>
      </c>
      <c r="J116" s="183"/>
    </row>
    <row r="117" spans="1:10" x14ac:dyDescent="0.35">
      <c r="A117" s="37" t="s">
        <v>13</v>
      </c>
      <c r="B117" s="129" t="s">
        <v>88</v>
      </c>
      <c r="C117" s="129"/>
      <c r="D117" s="129"/>
      <c r="E117" s="129"/>
      <c r="F117" s="129"/>
      <c r="G117" s="157">
        <f>(7/30)/12</f>
        <v>1.9444444444444445E-2</v>
      </c>
      <c r="H117" s="157"/>
      <c r="I117" s="182">
        <f>G111*G117</f>
        <v>0</v>
      </c>
      <c r="J117" s="183"/>
    </row>
    <row r="118" spans="1:10" ht="14.5" customHeight="1" x14ac:dyDescent="0.35">
      <c r="A118" s="37" t="s">
        <v>58</v>
      </c>
      <c r="B118" s="129" t="s">
        <v>89</v>
      </c>
      <c r="C118" s="129"/>
      <c r="D118" s="129"/>
      <c r="E118" s="129"/>
      <c r="F118" s="129"/>
      <c r="G118" s="157">
        <f>G117*G72</f>
        <v>6.5722222222222224E-3</v>
      </c>
      <c r="H118" s="157"/>
      <c r="I118" s="182">
        <f>G111*G118</f>
        <v>0</v>
      </c>
      <c r="J118" s="183"/>
    </row>
    <row r="119" spans="1:10" x14ac:dyDescent="0.35">
      <c r="A119" s="37" t="s">
        <v>60</v>
      </c>
      <c r="B119" s="129" t="s">
        <v>90</v>
      </c>
      <c r="C119" s="129"/>
      <c r="D119" s="129"/>
      <c r="E119" s="129"/>
      <c r="F119" s="129"/>
      <c r="G119" s="188">
        <f>G117*0.08*0.4</f>
        <v>6.2222222222222236E-4</v>
      </c>
      <c r="H119" s="188"/>
      <c r="I119" s="189">
        <f>G111*G119</f>
        <v>0</v>
      </c>
      <c r="J119" s="190"/>
    </row>
    <row r="120" spans="1:10" x14ac:dyDescent="0.35">
      <c r="A120" s="103" t="s">
        <v>37</v>
      </c>
      <c r="B120" s="103"/>
      <c r="C120" s="103"/>
      <c r="D120" s="103"/>
      <c r="E120" s="103"/>
      <c r="F120" s="103"/>
      <c r="G120" s="191">
        <f>SUM(G114:H119)</f>
        <v>6.5538888888888897E-2</v>
      </c>
      <c r="H120" s="191"/>
      <c r="I120" s="175">
        <f>SUM(I114:J119)</f>
        <v>0</v>
      </c>
      <c r="J120" s="175"/>
    </row>
    <row r="121" spans="1:10" ht="26.5" customHeight="1" x14ac:dyDescent="0.35">
      <c r="A121" s="171" t="s">
        <v>91</v>
      </c>
      <c r="B121" s="171"/>
      <c r="C121" s="171"/>
      <c r="D121" s="171"/>
      <c r="E121" s="171"/>
      <c r="F121" s="171"/>
      <c r="G121" s="171"/>
      <c r="H121" s="171"/>
      <c r="I121" s="171"/>
      <c r="J121" s="171"/>
    </row>
    <row r="122" spans="1:10" ht="14.5" customHeight="1" x14ac:dyDescent="0.35">
      <c r="A122" s="171" t="s">
        <v>92</v>
      </c>
      <c r="B122" s="171"/>
      <c r="C122" s="171"/>
      <c r="D122" s="171"/>
      <c r="E122" s="171"/>
      <c r="F122" s="171"/>
      <c r="G122" s="171"/>
      <c r="H122" s="171"/>
      <c r="I122" s="171"/>
      <c r="J122" s="171"/>
    </row>
    <row r="123" spans="1:10" ht="44" customHeight="1" x14ac:dyDescent="0.35">
      <c r="A123" s="171" t="s">
        <v>93</v>
      </c>
      <c r="B123" s="171"/>
      <c r="C123" s="171"/>
      <c r="D123" s="171"/>
      <c r="E123" s="171"/>
      <c r="F123" s="171"/>
      <c r="G123" s="171"/>
      <c r="H123" s="171"/>
      <c r="I123" s="171"/>
      <c r="J123" s="171"/>
    </row>
    <row r="124" spans="1:10" ht="27.5" customHeight="1" x14ac:dyDescent="0.35">
      <c r="A124" s="192" t="s">
        <v>94</v>
      </c>
      <c r="B124" s="154"/>
      <c r="C124" s="154"/>
      <c r="D124" s="154"/>
      <c r="E124" s="154"/>
      <c r="F124" s="154"/>
      <c r="G124" s="154"/>
      <c r="H124" s="154"/>
      <c r="I124" s="154"/>
      <c r="J124" s="154"/>
    </row>
    <row r="125" spans="1:10" ht="38.5" customHeight="1" x14ac:dyDescent="0.35">
      <c r="A125" s="192" t="s">
        <v>480</v>
      </c>
      <c r="B125" s="192"/>
      <c r="C125" s="192"/>
      <c r="D125" s="192"/>
      <c r="E125" s="192"/>
      <c r="F125" s="192"/>
      <c r="G125" s="192"/>
      <c r="H125" s="192"/>
      <c r="I125" s="192"/>
      <c r="J125" s="192"/>
    </row>
    <row r="126" spans="1:10" x14ac:dyDescent="0.35">
      <c r="A126" s="171" t="s">
        <v>169</v>
      </c>
      <c r="B126" s="171"/>
      <c r="C126" s="171"/>
      <c r="D126" s="171"/>
      <c r="E126" s="171"/>
      <c r="F126" s="171"/>
      <c r="G126" s="171"/>
      <c r="H126" s="171"/>
      <c r="I126" s="171"/>
      <c r="J126" s="171"/>
    </row>
    <row r="127" spans="1:10" ht="28" customHeight="1" x14ac:dyDescent="0.35">
      <c r="A127" s="192" t="s">
        <v>170</v>
      </c>
      <c r="B127" s="192"/>
      <c r="C127" s="192"/>
      <c r="D127" s="192"/>
      <c r="E127" s="192"/>
      <c r="F127" s="192"/>
      <c r="G127" s="192"/>
      <c r="H127" s="192"/>
      <c r="I127" s="192"/>
      <c r="J127" s="192"/>
    </row>
    <row r="128" spans="1:10" x14ac:dyDescent="0.35">
      <c r="A128" s="193"/>
      <c r="B128" s="193"/>
      <c r="C128" s="193"/>
      <c r="D128" s="193"/>
      <c r="E128" s="193"/>
      <c r="F128" s="193"/>
      <c r="G128" s="193"/>
      <c r="H128" s="193"/>
      <c r="I128" s="193"/>
      <c r="J128" s="193"/>
    </row>
    <row r="129" spans="1:10" x14ac:dyDescent="0.35">
      <c r="A129" s="119" t="s">
        <v>95</v>
      </c>
      <c r="B129" s="119"/>
      <c r="C129" s="119"/>
      <c r="D129" s="119"/>
      <c r="E129" s="119"/>
      <c r="F129" s="119"/>
      <c r="G129" s="119"/>
      <c r="H129" s="119"/>
      <c r="I129" s="119"/>
      <c r="J129" s="119"/>
    </row>
    <row r="130" spans="1:10" ht="29" customHeight="1" x14ac:dyDescent="0.35">
      <c r="A130" s="194" t="s">
        <v>96</v>
      </c>
      <c r="B130" s="194"/>
      <c r="C130" s="194"/>
      <c r="D130" s="194"/>
      <c r="E130" s="194"/>
      <c r="F130" s="194"/>
      <c r="G130" s="194"/>
      <c r="H130" s="194"/>
      <c r="I130" s="194"/>
      <c r="J130" s="194"/>
    </row>
    <row r="131" spans="1:10" x14ac:dyDescent="0.35">
      <c r="A131" s="195" t="s">
        <v>97</v>
      </c>
      <c r="B131" s="195"/>
      <c r="C131" s="195"/>
      <c r="D131" s="195"/>
      <c r="E131" s="195"/>
      <c r="F131" s="195"/>
      <c r="G131" s="195"/>
      <c r="H131" s="195"/>
      <c r="I131" s="195"/>
      <c r="J131" s="195"/>
    </row>
    <row r="132" spans="1:10" ht="14.5" customHeight="1" x14ac:dyDescent="0.35">
      <c r="A132" s="43"/>
      <c r="B132" s="132"/>
      <c r="C132" s="132"/>
      <c r="D132" s="132"/>
      <c r="E132" s="132"/>
      <c r="F132" s="132"/>
      <c r="G132" s="132"/>
      <c r="H132" s="132"/>
      <c r="I132" s="132"/>
      <c r="J132" s="132"/>
    </row>
    <row r="133" spans="1:10" ht="14.5" customHeight="1" x14ac:dyDescent="0.35">
      <c r="A133" s="149" t="s">
        <v>98</v>
      </c>
      <c r="B133" s="149"/>
      <c r="C133" s="149"/>
      <c r="D133" s="149"/>
      <c r="E133" s="149"/>
      <c r="F133" s="149"/>
      <c r="G133" s="149"/>
      <c r="H133" s="149"/>
      <c r="I133" s="149"/>
      <c r="J133" s="149"/>
    </row>
    <row r="134" spans="1:10" ht="14.5" customHeight="1" x14ac:dyDescent="0.35">
      <c r="A134" s="186" t="s">
        <v>219</v>
      </c>
      <c r="B134" s="186"/>
      <c r="C134" s="186"/>
      <c r="D134" s="186"/>
      <c r="E134" s="186"/>
      <c r="F134" s="186"/>
      <c r="G134" s="187">
        <f>G38</f>
        <v>0</v>
      </c>
      <c r="H134" s="196"/>
      <c r="I134" s="196"/>
      <c r="J134" s="196"/>
    </row>
    <row r="135" spans="1:10" ht="14.5" customHeight="1" x14ac:dyDescent="0.35">
      <c r="A135" s="7"/>
      <c r="B135" s="7"/>
      <c r="C135" s="7"/>
      <c r="D135" s="7"/>
      <c r="E135" s="7"/>
      <c r="F135" s="7"/>
      <c r="G135" s="45"/>
      <c r="H135" s="45"/>
      <c r="I135" s="45"/>
      <c r="J135" s="45"/>
    </row>
    <row r="136" spans="1:10" ht="14.5" customHeight="1" x14ac:dyDescent="0.35">
      <c r="A136" s="44" t="s">
        <v>100</v>
      </c>
      <c r="B136" s="162" t="s">
        <v>101</v>
      </c>
      <c r="C136" s="162"/>
      <c r="D136" s="162"/>
      <c r="E136" s="162"/>
      <c r="F136" s="162"/>
      <c r="G136" s="103" t="s">
        <v>102</v>
      </c>
      <c r="H136" s="103"/>
      <c r="I136" s="103" t="s">
        <v>32</v>
      </c>
      <c r="J136" s="103"/>
    </row>
    <row r="137" spans="1:10" ht="14.5" customHeight="1" x14ac:dyDescent="0.35">
      <c r="A137" s="37" t="s">
        <v>6</v>
      </c>
      <c r="B137" s="137" t="s">
        <v>103</v>
      </c>
      <c r="C137" s="137"/>
      <c r="D137" s="137"/>
      <c r="E137" s="137"/>
      <c r="F137" s="137"/>
      <c r="G137" s="157">
        <f>1/12</f>
        <v>8.3333333333333329E-2</v>
      </c>
      <c r="H137" s="157"/>
      <c r="I137" s="100">
        <f>G137*G134</f>
        <v>0</v>
      </c>
      <c r="J137" s="100"/>
    </row>
    <row r="138" spans="1:10" ht="14.5" customHeight="1" x14ac:dyDescent="0.35">
      <c r="A138" s="37" t="s">
        <v>8</v>
      </c>
      <c r="B138" s="137" t="s">
        <v>104</v>
      </c>
      <c r="C138" s="137"/>
      <c r="D138" s="137"/>
      <c r="E138" s="137"/>
      <c r="F138" s="137"/>
      <c r="G138" s="157">
        <f>(1/30)/12</f>
        <v>2.7777777777777779E-3</v>
      </c>
      <c r="H138" s="157"/>
      <c r="I138" s="100">
        <f>G134*G138</f>
        <v>0</v>
      </c>
      <c r="J138" s="100"/>
    </row>
    <row r="139" spans="1:10" ht="14.5" customHeight="1" x14ac:dyDescent="0.35">
      <c r="A139" s="37" t="s">
        <v>11</v>
      </c>
      <c r="B139" s="137" t="s">
        <v>105</v>
      </c>
      <c r="C139" s="137"/>
      <c r="D139" s="137"/>
      <c r="E139" s="137"/>
      <c r="F139" s="137"/>
      <c r="G139" s="157">
        <f>(5/30)/12*0.015</f>
        <v>2.0833333333333332E-4</v>
      </c>
      <c r="H139" s="157"/>
      <c r="I139" s="100">
        <f>G134*G139</f>
        <v>0</v>
      </c>
      <c r="J139" s="100"/>
    </row>
    <row r="140" spans="1:10" x14ac:dyDescent="0.35">
      <c r="A140" s="37" t="s">
        <v>13</v>
      </c>
      <c r="B140" s="137" t="s">
        <v>106</v>
      </c>
      <c r="C140" s="137"/>
      <c r="D140" s="137"/>
      <c r="E140" s="137"/>
      <c r="F140" s="137"/>
      <c r="G140" s="157">
        <f>1/12*0.0078</f>
        <v>6.4999999999999997E-4</v>
      </c>
      <c r="H140" s="157"/>
      <c r="I140" s="100">
        <f>G134*G140</f>
        <v>0</v>
      </c>
      <c r="J140" s="100"/>
    </row>
    <row r="141" spans="1:10" x14ac:dyDescent="0.35">
      <c r="A141" s="37" t="s">
        <v>58</v>
      </c>
      <c r="B141" s="137" t="s">
        <v>107</v>
      </c>
      <c r="C141" s="137"/>
      <c r="D141" s="137"/>
      <c r="E141" s="137"/>
      <c r="F141" s="137"/>
      <c r="G141" s="157">
        <f>((1/12)+(1/3*1/12))*0.02607*6/12</f>
        <v>1.4483333333333334E-3</v>
      </c>
      <c r="H141" s="157"/>
      <c r="I141" s="100">
        <f>G134*G141</f>
        <v>0</v>
      </c>
      <c r="J141" s="100"/>
    </row>
    <row r="142" spans="1:10" x14ac:dyDescent="0.35">
      <c r="A142" s="37" t="s">
        <v>60</v>
      </c>
      <c r="B142" s="137" t="s">
        <v>108</v>
      </c>
      <c r="C142" s="137"/>
      <c r="D142" s="137"/>
      <c r="E142" s="137"/>
      <c r="F142" s="137"/>
      <c r="G142" s="157">
        <f>(5/30/12)</f>
        <v>1.3888888888888888E-2</v>
      </c>
      <c r="H142" s="157"/>
      <c r="I142" s="100">
        <f>G134*G142</f>
        <v>0</v>
      </c>
      <c r="J142" s="100"/>
    </row>
    <row r="143" spans="1:10" x14ac:dyDescent="0.35">
      <c r="A143" s="210" t="s">
        <v>109</v>
      </c>
      <c r="B143" s="210"/>
      <c r="C143" s="210"/>
      <c r="D143" s="210"/>
      <c r="E143" s="210"/>
      <c r="F143" s="210"/>
      <c r="G143" s="211">
        <f>SUM(G137:H142)</f>
        <v>0.10230666666666666</v>
      </c>
      <c r="H143" s="211"/>
      <c r="I143" s="212">
        <f>SUM(I137:J142)</f>
        <v>0</v>
      </c>
      <c r="J143" s="212"/>
    </row>
    <row r="144" spans="1:10" x14ac:dyDescent="0.35">
      <c r="A144" s="38" t="s">
        <v>62</v>
      </c>
      <c r="B144" s="213" t="s">
        <v>110</v>
      </c>
      <c r="C144" s="213"/>
      <c r="D144" s="213"/>
      <c r="E144" s="213"/>
      <c r="F144" s="214"/>
      <c r="G144" s="206">
        <f>(G143-G141)*(2/12+(1/3*1/12))</f>
        <v>1.961134259259259E-2</v>
      </c>
      <c r="H144" s="214"/>
      <c r="I144" s="208">
        <f>G134*G144</f>
        <v>0</v>
      </c>
      <c r="J144" s="209"/>
    </row>
    <row r="145" spans="1:10" ht="14.5" customHeight="1" x14ac:dyDescent="0.35">
      <c r="A145" s="197" t="s">
        <v>111</v>
      </c>
      <c r="B145" s="198"/>
      <c r="C145" s="198"/>
      <c r="D145" s="198"/>
      <c r="E145" s="198"/>
      <c r="F145" s="199"/>
      <c r="G145" s="200">
        <f>SUM(G143:H144)</f>
        <v>0.12191800925925925</v>
      </c>
      <c r="H145" s="201"/>
      <c r="I145" s="202">
        <f>SUM(I143:J144)</f>
        <v>0</v>
      </c>
      <c r="J145" s="203"/>
    </row>
    <row r="146" spans="1:10" ht="14.5" customHeight="1" x14ac:dyDescent="0.35">
      <c r="A146" s="38" t="s">
        <v>64</v>
      </c>
      <c r="B146" s="204" t="s">
        <v>112</v>
      </c>
      <c r="C146" s="204"/>
      <c r="D146" s="204"/>
      <c r="E146" s="204"/>
      <c r="F146" s="205"/>
      <c r="G146" s="206">
        <f>G145*G72</f>
        <v>4.120828712962963E-2</v>
      </c>
      <c r="H146" s="207"/>
      <c r="I146" s="208">
        <f>G134*G146</f>
        <v>0</v>
      </c>
      <c r="J146" s="209"/>
    </row>
    <row r="147" spans="1:10" x14ac:dyDescent="0.35">
      <c r="A147" s="217" t="s">
        <v>37</v>
      </c>
      <c r="B147" s="213"/>
      <c r="C147" s="213"/>
      <c r="D147" s="213"/>
      <c r="E147" s="213"/>
      <c r="F147" s="214"/>
      <c r="G147" s="218">
        <f>SUM(G145:H146)</f>
        <v>0.16312629638888887</v>
      </c>
      <c r="H147" s="219"/>
      <c r="I147" s="220">
        <f>G134*G147</f>
        <v>0</v>
      </c>
      <c r="J147" s="221"/>
    </row>
    <row r="148" spans="1:10" ht="27.5" customHeight="1" x14ac:dyDescent="0.35">
      <c r="A148" s="222" t="s">
        <v>113</v>
      </c>
      <c r="B148" s="222"/>
      <c r="C148" s="222"/>
      <c r="D148" s="222"/>
      <c r="E148" s="222"/>
      <c r="F148" s="222"/>
      <c r="G148" s="222"/>
      <c r="H148" s="222"/>
      <c r="I148" s="222"/>
      <c r="J148" s="222"/>
    </row>
    <row r="149" spans="1:10" ht="14.5" customHeight="1" x14ac:dyDescent="0.35">
      <c r="A149" s="171" t="s">
        <v>114</v>
      </c>
      <c r="B149" s="171"/>
      <c r="C149" s="171"/>
      <c r="D149" s="171"/>
      <c r="E149" s="171"/>
      <c r="F149" s="171"/>
      <c r="G149" s="171"/>
      <c r="H149" s="171"/>
      <c r="I149" s="171"/>
      <c r="J149" s="171"/>
    </row>
    <row r="150" spans="1:10" ht="14.5" customHeight="1" x14ac:dyDescent="0.35">
      <c r="A150" s="171" t="s">
        <v>115</v>
      </c>
      <c r="B150" s="171"/>
      <c r="C150" s="171"/>
      <c r="D150" s="171"/>
      <c r="E150" s="171"/>
      <c r="F150" s="171"/>
      <c r="G150" s="171"/>
      <c r="H150" s="171"/>
      <c r="I150" s="171"/>
      <c r="J150" s="171"/>
    </row>
    <row r="151" spans="1:10" ht="23.5" customHeight="1" x14ac:dyDescent="0.35">
      <c r="A151" s="171" t="s">
        <v>116</v>
      </c>
      <c r="B151" s="171"/>
      <c r="C151" s="171"/>
      <c r="D151" s="171"/>
      <c r="E151" s="171"/>
      <c r="F151" s="171"/>
      <c r="G151" s="171"/>
      <c r="H151" s="171"/>
      <c r="I151" s="171"/>
      <c r="J151" s="171"/>
    </row>
    <row r="152" spans="1:10" ht="28" customHeight="1" x14ac:dyDescent="0.35">
      <c r="A152" s="171" t="s">
        <v>483</v>
      </c>
      <c r="B152" s="171"/>
      <c r="C152" s="171"/>
      <c r="D152" s="171"/>
      <c r="E152" s="171"/>
      <c r="F152" s="171"/>
      <c r="G152" s="171"/>
      <c r="H152" s="171"/>
      <c r="I152" s="171"/>
      <c r="J152" s="171"/>
    </row>
    <row r="153" spans="1:10" ht="40.5" customHeight="1" x14ac:dyDescent="0.35">
      <c r="A153" s="171" t="s">
        <v>484</v>
      </c>
      <c r="B153" s="171"/>
      <c r="C153" s="171"/>
      <c r="D153" s="171"/>
      <c r="E153" s="171"/>
      <c r="F153" s="171"/>
      <c r="G153" s="171"/>
      <c r="H153" s="171"/>
      <c r="I153" s="171"/>
      <c r="J153" s="171"/>
    </row>
    <row r="154" spans="1:10" ht="44.5" customHeight="1" x14ac:dyDescent="0.35">
      <c r="A154" s="171" t="s">
        <v>485</v>
      </c>
      <c r="B154" s="171"/>
      <c r="C154" s="171"/>
      <c r="D154" s="171"/>
      <c r="E154" s="171"/>
      <c r="F154" s="171"/>
      <c r="G154" s="171"/>
      <c r="H154" s="171"/>
      <c r="I154" s="171"/>
      <c r="J154" s="171"/>
    </row>
    <row r="155" spans="1:10" x14ac:dyDescent="0.35">
      <c r="A155" s="215" t="s">
        <v>486</v>
      </c>
      <c r="B155" s="216"/>
      <c r="C155" s="216"/>
      <c r="D155" s="216"/>
      <c r="E155" s="216"/>
      <c r="F155" s="216"/>
      <c r="G155" s="216"/>
      <c r="H155" s="216"/>
      <c r="I155" s="216"/>
      <c r="J155" s="216"/>
    </row>
    <row r="156" spans="1:10" ht="44" customHeight="1" x14ac:dyDescent="0.35">
      <c r="A156" s="195" t="s">
        <v>487</v>
      </c>
      <c r="B156" s="195"/>
      <c r="C156" s="195"/>
      <c r="D156" s="195"/>
      <c r="E156" s="195"/>
      <c r="F156" s="195"/>
      <c r="G156" s="195"/>
      <c r="H156" s="195"/>
      <c r="I156" s="195"/>
      <c r="J156" s="195"/>
    </row>
    <row r="157" spans="1:10" ht="28" customHeight="1" x14ac:dyDescent="0.35">
      <c r="A157" s="195" t="s">
        <v>488</v>
      </c>
      <c r="B157" s="195"/>
      <c r="C157" s="195"/>
      <c r="D157" s="195"/>
      <c r="E157" s="195"/>
      <c r="F157" s="195"/>
      <c r="G157" s="195"/>
      <c r="H157" s="195"/>
      <c r="I157" s="195"/>
      <c r="J157" s="195"/>
    </row>
    <row r="158" spans="1:10" ht="14.5" customHeight="1" x14ac:dyDescent="0.35">
      <c r="A158" s="215" t="s">
        <v>489</v>
      </c>
      <c r="B158" s="216"/>
      <c r="C158" s="216"/>
      <c r="D158" s="216"/>
      <c r="E158" s="216"/>
      <c r="F158" s="216"/>
      <c r="G158" s="216"/>
      <c r="H158" s="216"/>
      <c r="I158" s="216"/>
      <c r="J158" s="216"/>
    </row>
    <row r="159" spans="1:10" ht="14.5" customHeight="1" x14ac:dyDescent="0.35">
      <c r="A159" s="43"/>
      <c r="B159" s="139"/>
      <c r="C159" s="139"/>
      <c r="D159" s="139"/>
      <c r="E159" s="139"/>
      <c r="F159" s="139"/>
      <c r="G159" s="139"/>
      <c r="H159" s="139"/>
      <c r="I159" s="139"/>
      <c r="J159" s="139"/>
    </row>
    <row r="160" spans="1:10" x14ac:dyDescent="0.35">
      <c r="A160" s="149" t="s">
        <v>117</v>
      </c>
      <c r="B160" s="149"/>
      <c r="C160" s="149"/>
      <c r="D160" s="149"/>
      <c r="E160" s="149"/>
      <c r="F160" s="149"/>
      <c r="G160" s="149"/>
      <c r="H160" s="149"/>
      <c r="I160" s="149"/>
      <c r="J160" s="149"/>
    </row>
    <row r="161" spans="1:10" x14ac:dyDescent="0.35">
      <c r="A161" s="223"/>
      <c r="B161" s="223"/>
      <c r="C161" s="223"/>
      <c r="D161" s="223"/>
      <c r="E161" s="223"/>
      <c r="F161" s="223"/>
      <c r="G161" s="224"/>
      <c r="H161" s="224"/>
      <c r="I161" s="224"/>
      <c r="J161" s="224"/>
    </row>
    <row r="162" spans="1:10" x14ac:dyDescent="0.35">
      <c r="A162" s="39" t="s">
        <v>118</v>
      </c>
      <c r="B162" s="103" t="s">
        <v>119</v>
      </c>
      <c r="C162" s="103"/>
      <c r="D162" s="103"/>
      <c r="E162" s="103"/>
      <c r="F162" s="103"/>
      <c r="G162" s="103" t="s">
        <v>32</v>
      </c>
      <c r="H162" s="103"/>
      <c r="I162" s="103"/>
      <c r="J162" s="103"/>
    </row>
    <row r="163" spans="1:10" x14ac:dyDescent="0.35">
      <c r="A163" s="37" t="s">
        <v>6</v>
      </c>
      <c r="B163" s="137" t="s">
        <v>120</v>
      </c>
      <c r="C163" s="137"/>
      <c r="D163" s="137"/>
      <c r="E163" s="137"/>
      <c r="F163" s="137"/>
      <c r="G163" s="170">
        <v>0</v>
      </c>
      <c r="H163" s="170"/>
      <c r="I163" s="170"/>
      <c r="J163" s="170"/>
    </row>
    <row r="164" spans="1:10" x14ac:dyDescent="0.35">
      <c r="A164" s="103" t="s">
        <v>37</v>
      </c>
      <c r="B164" s="103"/>
      <c r="C164" s="103"/>
      <c r="D164" s="103"/>
      <c r="E164" s="103"/>
      <c r="F164" s="103"/>
      <c r="G164" s="175">
        <f>SUM(G163)</f>
        <v>0</v>
      </c>
      <c r="H164" s="175"/>
      <c r="I164" s="175"/>
      <c r="J164" s="175"/>
    </row>
    <row r="165" spans="1:10" ht="14.5" customHeight="1" x14ac:dyDescent="0.35">
      <c r="A165" s="252" t="s">
        <v>190</v>
      </c>
      <c r="B165" s="252"/>
      <c r="C165" s="252"/>
      <c r="D165" s="252"/>
      <c r="E165" s="252"/>
      <c r="F165" s="252"/>
      <c r="G165" s="252"/>
      <c r="H165" s="252"/>
      <c r="I165" s="252"/>
      <c r="J165" s="252"/>
    </row>
    <row r="166" spans="1:10" ht="14.5" customHeight="1" x14ac:dyDescent="0.35">
      <c r="A166" s="43"/>
      <c r="B166" s="132"/>
      <c r="C166" s="132"/>
      <c r="D166" s="132"/>
      <c r="E166" s="132"/>
      <c r="F166" s="132"/>
      <c r="G166" s="132"/>
      <c r="H166" s="132"/>
      <c r="I166" s="132"/>
      <c r="J166" s="132"/>
    </row>
    <row r="167" spans="1:10" ht="14.5" customHeight="1" x14ac:dyDescent="0.35">
      <c r="A167" s="149" t="s">
        <v>122</v>
      </c>
      <c r="B167" s="149"/>
      <c r="C167" s="149"/>
      <c r="D167" s="149"/>
      <c r="E167" s="149"/>
      <c r="F167" s="149"/>
      <c r="G167" s="149"/>
      <c r="H167" s="149"/>
      <c r="I167" s="149"/>
      <c r="J167" s="149"/>
    </row>
    <row r="168" spans="1:10" x14ac:dyDescent="0.35">
      <c r="A168" s="43"/>
      <c r="B168" s="139"/>
      <c r="C168" s="139"/>
      <c r="D168" s="139"/>
      <c r="E168" s="139"/>
      <c r="F168" s="139"/>
      <c r="G168" s="179"/>
      <c r="H168" s="179"/>
      <c r="I168" s="179"/>
      <c r="J168" s="179"/>
    </row>
    <row r="169" spans="1:10" x14ac:dyDescent="0.35">
      <c r="A169" s="39">
        <v>4</v>
      </c>
      <c r="B169" s="103" t="s">
        <v>123</v>
      </c>
      <c r="C169" s="103"/>
      <c r="D169" s="103"/>
      <c r="E169" s="103"/>
      <c r="F169" s="103"/>
      <c r="G169" s="103" t="s">
        <v>32</v>
      </c>
      <c r="H169" s="103"/>
      <c r="I169" s="103"/>
      <c r="J169" s="103"/>
    </row>
    <row r="170" spans="1:10" x14ac:dyDescent="0.35">
      <c r="A170" s="37" t="s">
        <v>100</v>
      </c>
      <c r="B170" s="137" t="s">
        <v>124</v>
      </c>
      <c r="C170" s="137"/>
      <c r="D170" s="137"/>
      <c r="E170" s="137"/>
      <c r="F170" s="137"/>
      <c r="G170" s="100">
        <f>I147</f>
        <v>0</v>
      </c>
      <c r="H170" s="100"/>
      <c r="I170" s="100"/>
      <c r="J170" s="100"/>
    </row>
    <row r="171" spans="1:10" x14ac:dyDescent="0.35">
      <c r="A171" s="37" t="s">
        <v>118</v>
      </c>
      <c r="B171" s="148" t="s">
        <v>125</v>
      </c>
      <c r="C171" s="148"/>
      <c r="D171" s="148"/>
      <c r="E171" s="148"/>
      <c r="F171" s="148"/>
      <c r="G171" s="100">
        <f>G164</f>
        <v>0</v>
      </c>
      <c r="H171" s="100"/>
      <c r="I171" s="100"/>
      <c r="J171" s="100"/>
    </row>
    <row r="172" spans="1:10" x14ac:dyDescent="0.35">
      <c r="A172" s="103" t="s">
        <v>37</v>
      </c>
      <c r="B172" s="103"/>
      <c r="C172" s="103"/>
      <c r="D172" s="103"/>
      <c r="E172" s="103"/>
      <c r="F172" s="103"/>
      <c r="G172" s="102">
        <f>SUM(G170:J171)</f>
        <v>0</v>
      </c>
      <c r="H172" s="102"/>
      <c r="I172" s="102"/>
      <c r="J172" s="102"/>
    </row>
    <row r="173" spans="1:10" ht="14.5" customHeight="1" x14ac:dyDescent="0.35">
      <c r="A173" s="43"/>
      <c r="B173" s="139"/>
      <c r="C173" s="139"/>
      <c r="D173" s="139"/>
      <c r="E173" s="139"/>
      <c r="F173" s="139"/>
      <c r="G173" s="139"/>
      <c r="H173" s="139"/>
      <c r="I173" s="139"/>
      <c r="J173" s="139"/>
    </row>
    <row r="174" spans="1:10" x14ac:dyDescent="0.35">
      <c r="A174" s="43"/>
      <c r="B174" s="132"/>
      <c r="C174" s="132"/>
      <c r="D174" s="132"/>
      <c r="E174" s="132"/>
      <c r="F174" s="132"/>
      <c r="G174" s="132"/>
      <c r="H174" s="132"/>
      <c r="I174" s="132"/>
      <c r="J174" s="132"/>
    </row>
    <row r="175" spans="1:10" ht="14.5" customHeight="1" x14ac:dyDescent="0.35">
      <c r="A175" s="225" t="s">
        <v>126</v>
      </c>
      <c r="B175" s="225"/>
      <c r="C175" s="225"/>
      <c r="D175" s="225"/>
      <c r="E175" s="225"/>
      <c r="F175" s="225"/>
      <c r="G175" s="225"/>
      <c r="H175" s="225"/>
      <c r="I175" s="225"/>
      <c r="J175" s="225"/>
    </row>
    <row r="176" spans="1:10" ht="14.5" customHeight="1" x14ac:dyDescent="0.35">
      <c r="A176" s="30"/>
      <c r="B176" s="226"/>
      <c r="C176" s="226"/>
      <c r="D176" s="226"/>
      <c r="E176" s="226"/>
      <c r="F176" s="226"/>
      <c r="G176" s="226"/>
      <c r="H176" s="226"/>
      <c r="I176" s="226"/>
      <c r="J176" s="226"/>
    </row>
    <row r="177" spans="1:10" x14ac:dyDescent="0.35">
      <c r="A177" s="59">
        <v>5</v>
      </c>
      <c r="B177" s="227" t="s">
        <v>127</v>
      </c>
      <c r="C177" s="227"/>
      <c r="D177" s="227"/>
      <c r="E177" s="227"/>
      <c r="F177" s="227"/>
      <c r="G177" s="176" t="s">
        <v>32</v>
      </c>
      <c r="H177" s="176"/>
      <c r="I177" s="176"/>
      <c r="J177" s="176"/>
    </row>
    <row r="178" spans="1:10" x14ac:dyDescent="0.35">
      <c r="A178" s="14" t="s">
        <v>6</v>
      </c>
      <c r="B178" s="253" t="s">
        <v>389</v>
      </c>
      <c r="C178" s="254"/>
      <c r="D178" s="254"/>
      <c r="E178" s="254"/>
      <c r="F178" s="255"/>
      <c r="G178" s="125">
        <f>INSUMOS!E13</f>
        <v>0</v>
      </c>
      <c r="H178" s="126"/>
      <c r="I178" s="126"/>
      <c r="J178" s="127"/>
    </row>
    <row r="179" spans="1:10" ht="14.5" customHeight="1" x14ac:dyDescent="0.35">
      <c r="A179" s="14" t="s">
        <v>8</v>
      </c>
      <c r="B179" s="253" t="s">
        <v>390</v>
      </c>
      <c r="C179" s="254"/>
      <c r="D179" s="254"/>
      <c r="E179" s="254"/>
      <c r="F179" s="255"/>
      <c r="G179" s="125">
        <f>INSUMOS!F32</f>
        <v>0</v>
      </c>
      <c r="H179" s="126"/>
      <c r="I179" s="126"/>
      <c r="J179" s="127"/>
    </row>
    <row r="180" spans="1:10" x14ac:dyDescent="0.35">
      <c r="A180" s="176" t="s">
        <v>66</v>
      </c>
      <c r="B180" s="176"/>
      <c r="C180" s="176"/>
      <c r="D180" s="176"/>
      <c r="E180" s="176"/>
      <c r="F180" s="176"/>
      <c r="G180" s="228">
        <f>SUM(G178:J179)</f>
        <v>0</v>
      </c>
      <c r="H180" s="228"/>
      <c r="I180" s="228"/>
      <c r="J180" s="228"/>
    </row>
    <row r="181" spans="1:10" x14ac:dyDescent="0.35">
      <c r="A181" s="230" t="s">
        <v>391</v>
      </c>
      <c r="B181" s="230"/>
      <c r="C181" s="230"/>
      <c r="D181" s="230"/>
      <c r="E181" s="230"/>
      <c r="F181" s="230"/>
      <c r="G181" s="230"/>
      <c r="H181" s="230"/>
      <c r="I181" s="230"/>
      <c r="J181" s="230"/>
    </row>
    <row r="182" spans="1:10" x14ac:dyDescent="0.35">
      <c r="A182" s="41"/>
      <c r="B182" s="229"/>
      <c r="C182" s="229"/>
      <c r="D182" s="229"/>
      <c r="E182" s="229"/>
      <c r="F182" s="229"/>
      <c r="G182" s="229"/>
      <c r="H182" s="229"/>
      <c r="I182" s="229"/>
      <c r="J182" s="229"/>
    </row>
    <row r="183" spans="1:10" ht="14.5" customHeight="1" x14ac:dyDescent="0.35">
      <c r="A183" s="225" t="s">
        <v>128</v>
      </c>
      <c r="B183" s="225"/>
      <c r="C183" s="225"/>
      <c r="D183" s="225"/>
      <c r="E183" s="225"/>
      <c r="F183" s="225"/>
      <c r="G183" s="225"/>
      <c r="H183" s="225"/>
      <c r="I183" s="225"/>
      <c r="J183" s="225"/>
    </row>
    <row r="184" spans="1:10" x14ac:dyDescent="0.35">
      <c r="A184" s="233" t="s">
        <v>186</v>
      </c>
      <c r="B184" s="233"/>
      <c r="C184" s="233"/>
      <c r="D184" s="233"/>
      <c r="E184" s="233"/>
      <c r="F184" s="233"/>
      <c r="G184" s="234">
        <f>G40+G107+I120+G172+G180</f>
        <v>0</v>
      </c>
      <c r="H184" s="235"/>
      <c r="I184" s="235"/>
      <c r="J184" s="235"/>
    </row>
    <row r="185" spans="1:10" x14ac:dyDescent="0.35">
      <c r="A185" s="233" t="s">
        <v>129</v>
      </c>
      <c r="B185" s="233"/>
      <c r="C185" s="233"/>
      <c r="D185" s="233"/>
      <c r="E185" s="233"/>
      <c r="F185" s="233"/>
      <c r="G185" s="234">
        <f>G184+I188</f>
        <v>0</v>
      </c>
      <c r="H185" s="235"/>
      <c r="I185" s="235"/>
      <c r="J185" s="235"/>
    </row>
    <row r="186" spans="1:10" x14ac:dyDescent="0.35">
      <c r="A186" s="233" t="s">
        <v>130</v>
      </c>
      <c r="B186" s="233"/>
      <c r="C186" s="233"/>
      <c r="D186" s="233"/>
      <c r="E186" s="233"/>
      <c r="F186" s="233"/>
      <c r="G186" s="236">
        <f>(G185+I189)/(1-G190)</f>
        <v>0</v>
      </c>
      <c r="H186" s="236"/>
      <c r="I186" s="236"/>
      <c r="J186" s="236"/>
    </row>
    <row r="187" spans="1:10" ht="14.5" customHeight="1" x14ac:dyDescent="0.35">
      <c r="A187" s="40">
        <v>6</v>
      </c>
      <c r="B187" s="227" t="s">
        <v>131</v>
      </c>
      <c r="C187" s="227"/>
      <c r="D187" s="227"/>
      <c r="E187" s="227"/>
      <c r="F187" s="227"/>
      <c r="G187" s="176" t="s">
        <v>45</v>
      </c>
      <c r="H187" s="176"/>
      <c r="I187" s="176" t="s">
        <v>32</v>
      </c>
      <c r="J187" s="176"/>
    </row>
    <row r="188" spans="1:10" ht="14.5" customHeight="1" x14ac:dyDescent="0.35">
      <c r="A188" s="14" t="s">
        <v>6</v>
      </c>
      <c r="B188" s="177" t="s">
        <v>132</v>
      </c>
      <c r="C188" s="177"/>
      <c r="D188" s="177"/>
      <c r="E188" s="177"/>
      <c r="F188" s="177"/>
      <c r="G188" s="231"/>
      <c r="H188" s="231"/>
      <c r="I188" s="232">
        <f>G184*G188</f>
        <v>0</v>
      </c>
      <c r="J188" s="177"/>
    </row>
    <row r="189" spans="1:10" ht="14.5" customHeight="1" x14ac:dyDescent="0.35">
      <c r="A189" s="14" t="s">
        <v>8</v>
      </c>
      <c r="B189" s="177" t="s">
        <v>133</v>
      </c>
      <c r="C189" s="177"/>
      <c r="D189" s="177"/>
      <c r="E189" s="177"/>
      <c r="F189" s="177"/>
      <c r="G189" s="231"/>
      <c r="H189" s="231"/>
      <c r="I189" s="232">
        <f>G185*G189</f>
        <v>0</v>
      </c>
      <c r="J189" s="177"/>
    </row>
    <row r="190" spans="1:10" x14ac:dyDescent="0.35">
      <c r="A190" s="14" t="s">
        <v>11</v>
      </c>
      <c r="B190" s="177" t="s">
        <v>134</v>
      </c>
      <c r="C190" s="177"/>
      <c r="D190" s="177"/>
      <c r="E190" s="177"/>
      <c r="F190" s="177"/>
      <c r="G190" s="231">
        <f>SUM(G191:H193)</f>
        <v>0</v>
      </c>
      <c r="H190" s="231"/>
      <c r="I190" s="250">
        <f>G186*G190</f>
        <v>0</v>
      </c>
      <c r="J190" s="251"/>
    </row>
    <row r="191" spans="1:10" ht="14.5" customHeight="1" x14ac:dyDescent="0.35">
      <c r="A191" s="42" t="s">
        <v>135</v>
      </c>
      <c r="B191" s="240" t="s">
        <v>136</v>
      </c>
      <c r="C191" s="240"/>
      <c r="D191" s="240"/>
      <c r="E191" s="240"/>
      <c r="F191" s="240"/>
      <c r="G191" s="241"/>
      <c r="H191" s="241"/>
      <c r="I191" s="242">
        <f>G186*G191</f>
        <v>0</v>
      </c>
      <c r="J191" s="240"/>
    </row>
    <row r="192" spans="1:10" x14ac:dyDescent="0.35">
      <c r="A192" s="42" t="s">
        <v>137</v>
      </c>
      <c r="B192" s="240" t="s">
        <v>138</v>
      </c>
      <c r="C192" s="240"/>
      <c r="D192" s="240"/>
      <c r="E192" s="240"/>
      <c r="F192" s="240"/>
      <c r="G192" s="241"/>
      <c r="H192" s="241"/>
      <c r="I192" s="242">
        <f>G186*G192</f>
        <v>0</v>
      </c>
      <c r="J192" s="240"/>
    </row>
    <row r="193" spans="1:10" x14ac:dyDescent="0.35">
      <c r="A193" s="42" t="s">
        <v>139</v>
      </c>
      <c r="B193" s="240" t="s">
        <v>140</v>
      </c>
      <c r="C193" s="240"/>
      <c r="D193" s="240"/>
      <c r="E193" s="240"/>
      <c r="F193" s="240"/>
      <c r="G193" s="241"/>
      <c r="H193" s="241"/>
      <c r="I193" s="242">
        <f>G186*G193</f>
        <v>0</v>
      </c>
      <c r="J193" s="240"/>
    </row>
    <row r="194" spans="1:10" x14ac:dyDescent="0.35">
      <c r="A194" s="176" t="s">
        <v>66</v>
      </c>
      <c r="B194" s="176"/>
      <c r="C194" s="176"/>
      <c r="D194" s="176"/>
      <c r="E194" s="176"/>
      <c r="F194" s="176"/>
      <c r="G194" s="231"/>
      <c r="H194" s="231"/>
      <c r="I194" s="232">
        <f>SUM(I188:J190)</f>
        <v>0</v>
      </c>
      <c r="J194" s="177"/>
    </row>
    <row r="195" spans="1:10" x14ac:dyDescent="0.35">
      <c r="A195" s="238" t="s">
        <v>187</v>
      </c>
      <c r="B195" s="238"/>
      <c r="C195" s="238"/>
      <c r="D195" s="238"/>
      <c r="E195" s="238"/>
      <c r="F195" s="238"/>
      <c r="G195" s="238"/>
      <c r="H195" s="238"/>
      <c r="I195" s="238"/>
      <c r="J195" s="238"/>
    </row>
    <row r="196" spans="1:10" x14ac:dyDescent="0.35">
      <c r="A196" s="239" t="s">
        <v>188</v>
      </c>
      <c r="B196" s="239"/>
      <c r="C196" s="239"/>
      <c r="D196" s="239"/>
      <c r="E196" s="239"/>
      <c r="F196" s="239"/>
      <c r="G196" s="239"/>
      <c r="H196" s="239"/>
      <c r="I196" s="239"/>
      <c r="J196" s="239"/>
    </row>
    <row r="197" spans="1:10" ht="29" customHeight="1" x14ac:dyDescent="0.35">
      <c r="A197" s="172" t="s">
        <v>189</v>
      </c>
      <c r="B197" s="172"/>
      <c r="C197" s="172"/>
      <c r="D197" s="172"/>
      <c r="E197" s="172"/>
      <c r="F197" s="172"/>
      <c r="G197" s="172"/>
      <c r="H197" s="172"/>
      <c r="I197" s="172"/>
      <c r="J197" s="172"/>
    </row>
    <row r="198" spans="1:10" x14ac:dyDescent="0.35">
      <c r="A198" s="172" t="s">
        <v>482</v>
      </c>
      <c r="B198" s="172"/>
      <c r="C198" s="172"/>
      <c r="D198" s="172"/>
      <c r="E198" s="172"/>
      <c r="F198" s="172"/>
      <c r="G198" s="172"/>
      <c r="H198" s="172"/>
      <c r="I198" s="172"/>
      <c r="J198" s="172"/>
    </row>
    <row r="199" spans="1:10" ht="71" customHeight="1" x14ac:dyDescent="0.35">
      <c r="A199" s="172" t="s">
        <v>504</v>
      </c>
      <c r="B199" s="172"/>
      <c r="C199" s="172"/>
      <c r="D199" s="172"/>
      <c r="E199" s="172"/>
      <c r="F199" s="172"/>
      <c r="G199" s="172"/>
      <c r="H199" s="172"/>
      <c r="I199" s="172"/>
      <c r="J199" s="172"/>
    </row>
    <row r="200" spans="1:10" ht="14.5" customHeight="1" x14ac:dyDescent="0.35">
      <c r="A200" s="41"/>
      <c r="B200" s="229"/>
      <c r="C200" s="229"/>
      <c r="D200" s="229"/>
      <c r="E200" s="229"/>
      <c r="F200" s="229"/>
      <c r="G200" s="229"/>
      <c r="H200" s="229"/>
      <c r="I200" s="229"/>
      <c r="J200" s="229"/>
    </row>
    <row r="201" spans="1:10" ht="14.5" customHeight="1" x14ac:dyDescent="0.35">
      <c r="A201" s="225" t="s">
        <v>141</v>
      </c>
      <c r="B201" s="225"/>
      <c r="C201" s="225"/>
      <c r="D201" s="225"/>
      <c r="E201" s="225"/>
      <c r="F201" s="225"/>
      <c r="G201" s="225"/>
      <c r="H201" s="225"/>
      <c r="I201" s="225"/>
      <c r="J201" s="225"/>
    </row>
    <row r="202" spans="1:10" ht="14.5" customHeight="1" x14ac:dyDescent="0.35">
      <c r="A202" s="30"/>
      <c r="B202" s="226"/>
      <c r="C202" s="226"/>
      <c r="D202" s="226"/>
      <c r="E202" s="226"/>
      <c r="F202" s="226"/>
      <c r="G202" s="226"/>
      <c r="H202" s="226"/>
      <c r="I202" s="226"/>
      <c r="J202" s="226"/>
    </row>
    <row r="203" spans="1:10" ht="14.5" customHeight="1" x14ac:dyDescent="0.35">
      <c r="A203" s="40"/>
      <c r="B203" s="176" t="s">
        <v>142</v>
      </c>
      <c r="C203" s="176"/>
      <c r="D203" s="176"/>
      <c r="E203" s="176"/>
      <c r="F203" s="176"/>
      <c r="G203" s="176" t="s">
        <v>32</v>
      </c>
      <c r="H203" s="176"/>
      <c r="I203" s="176"/>
      <c r="J203" s="176"/>
    </row>
    <row r="204" spans="1:10" ht="14.5" customHeight="1" x14ac:dyDescent="0.35">
      <c r="A204" s="40" t="s">
        <v>6</v>
      </c>
      <c r="B204" s="177" t="s">
        <v>30</v>
      </c>
      <c r="C204" s="177"/>
      <c r="D204" s="177"/>
      <c r="E204" s="177"/>
      <c r="F204" s="177"/>
      <c r="G204" s="178">
        <f>G40</f>
        <v>0</v>
      </c>
      <c r="H204" s="178"/>
      <c r="I204" s="178"/>
      <c r="J204" s="178"/>
    </row>
    <row r="205" spans="1:10" ht="14.5" customHeight="1" x14ac:dyDescent="0.35">
      <c r="A205" s="40" t="s">
        <v>8</v>
      </c>
      <c r="B205" s="177" t="s">
        <v>40</v>
      </c>
      <c r="C205" s="177"/>
      <c r="D205" s="177"/>
      <c r="E205" s="177"/>
      <c r="F205" s="177"/>
      <c r="G205" s="178">
        <f>G107</f>
        <v>0</v>
      </c>
      <c r="H205" s="178"/>
      <c r="I205" s="178"/>
      <c r="J205" s="178"/>
    </row>
    <row r="206" spans="1:10" ht="14.5" customHeight="1" x14ac:dyDescent="0.35">
      <c r="A206" s="40" t="s">
        <v>11</v>
      </c>
      <c r="B206" s="177" t="s">
        <v>82</v>
      </c>
      <c r="C206" s="177"/>
      <c r="D206" s="177"/>
      <c r="E206" s="177"/>
      <c r="F206" s="177"/>
      <c r="G206" s="178">
        <f>I120</f>
        <v>0</v>
      </c>
      <c r="H206" s="178"/>
      <c r="I206" s="178"/>
      <c r="J206" s="178"/>
    </row>
    <row r="207" spans="1:10" ht="14.5" customHeight="1" x14ac:dyDescent="0.35">
      <c r="A207" s="40" t="s">
        <v>13</v>
      </c>
      <c r="B207" s="177" t="s">
        <v>95</v>
      </c>
      <c r="C207" s="177"/>
      <c r="D207" s="177"/>
      <c r="E207" s="177"/>
      <c r="F207" s="177"/>
      <c r="G207" s="178">
        <f>G172</f>
        <v>0</v>
      </c>
      <c r="H207" s="178"/>
      <c r="I207" s="178"/>
      <c r="J207" s="178"/>
    </row>
    <row r="208" spans="1:10" ht="14.5" customHeight="1" x14ac:dyDescent="0.35">
      <c r="A208" s="40" t="s">
        <v>58</v>
      </c>
      <c r="B208" s="177" t="s">
        <v>126</v>
      </c>
      <c r="C208" s="177"/>
      <c r="D208" s="177"/>
      <c r="E208" s="177"/>
      <c r="F208" s="177"/>
      <c r="G208" s="178">
        <f>G180</f>
        <v>0</v>
      </c>
      <c r="H208" s="178"/>
      <c r="I208" s="178"/>
      <c r="J208" s="178"/>
    </row>
    <row r="209" spans="1:10" ht="14.5" customHeight="1" x14ac:dyDescent="0.35">
      <c r="A209" s="176" t="s">
        <v>143</v>
      </c>
      <c r="B209" s="176"/>
      <c r="C209" s="176"/>
      <c r="D209" s="176"/>
      <c r="E209" s="176"/>
      <c r="F209" s="176"/>
      <c r="G209" s="228">
        <f>SUM(G204:J208)</f>
        <v>0</v>
      </c>
      <c r="H209" s="228"/>
      <c r="I209" s="228"/>
      <c r="J209" s="228"/>
    </row>
    <row r="210" spans="1:10" ht="14.5" customHeight="1" x14ac:dyDescent="0.35">
      <c r="A210" s="40" t="s">
        <v>60</v>
      </c>
      <c r="B210" s="177" t="s">
        <v>144</v>
      </c>
      <c r="C210" s="177"/>
      <c r="D210" s="177"/>
      <c r="E210" s="177"/>
      <c r="F210" s="177"/>
      <c r="G210" s="178">
        <f>I194</f>
        <v>0</v>
      </c>
      <c r="H210" s="178"/>
      <c r="I210" s="178"/>
      <c r="J210" s="178"/>
    </row>
    <row r="211" spans="1:10" x14ac:dyDescent="0.35">
      <c r="A211" s="176" t="s">
        <v>145</v>
      </c>
      <c r="B211" s="176"/>
      <c r="C211" s="176"/>
      <c r="D211" s="176"/>
      <c r="E211" s="176"/>
      <c r="F211" s="176"/>
      <c r="G211" s="228">
        <f>SUM(G209:J210)</f>
        <v>0</v>
      </c>
      <c r="H211" s="228"/>
      <c r="I211" s="228"/>
      <c r="J211" s="228"/>
    </row>
    <row r="212" spans="1:10" x14ac:dyDescent="0.35">
      <c r="A212" s="176" t="s">
        <v>146</v>
      </c>
      <c r="B212" s="176"/>
      <c r="C212" s="176"/>
      <c r="D212" s="176"/>
      <c r="E212" s="176"/>
      <c r="F212" s="176"/>
      <c r="G212" s="237">
        <v>2</v>
      </c>
      <c r="H212" s="237"/>
      <c r="I212" s="237"/>
      <c r="J212" s="237"/>
    </row>
    <row r="213" spans="1:10" x14ac:dyDescent="0.35">
      <c r="A213" s="176" t="s">
        <v>147</v>
      </c>
      <c r="B213" s="176"/>
      <c r="C213" s="176"/>
      <c r="D213" s="176"/>
      <c r="E213" s="176"/>
      <c r="F213" s="176"/>
      <c r="G213" s="228">
        <f>G211*G212</f>
        <v>0</v>
      </c>
      <c r="H213" s="228"/>
      <c r="I213" s="228"/>
      <c r="J213" s="228"/>
    </row>
    <row r="214" spans="1:10" x14ac:dyDescent="0.35">
      <c r="A214" s="176" t="s">
        <v>148</v>
      </c>
      <c r="B214" s="176"/>
      <c r="C214" s="176"/>
      <c r="D214" s="176"/>
      <c r="E214" s="176"/>
      <c r="F214" s="176"/>
      <c r="G214" s="228">
        <f>G213*12</f>
        <v>0</v>
      </c>
      <c r="H214" s="228"/>
      <c r="I214" s="228"/>
      <c r="J214" s="228"/>
    </row>
  </sheetData>
  <mergeCells count="404">
    <mergeCell ref="A197:J197"/>
    <mergeCell ref="A213:F213"/>
    <mergeCell ref="G213:J213"/>
    <mergeCell ref="A214:F214"/>
    <mergeCell ref="G214:J214"/>
    <mergeCell ref="G200:H200"/>
    <mergeCell ref="I200:J200"/>
    <mergeCell ref="A201:J201"/>
    <mergeCell ref="G202:H202"/>
    <mergeCell ref="I202:J202"/>
    <mergeCell ref="B205:F205"/>
    <mergeCell ref="B207:F207"/>
    <mergeCell ref="B208:F208"/>
    <mergeCell ref="B210:F210"/>
    <mergeCell ref="B203:F203"/>
    <mergeCell ref="G203:J203"/>
    <mergeCell ref="B204:F204"/>
    <mergeCell ref="G204:J204"/>
    <mergeCell ref="G205:J205"/>
    <mergeCell ref="B200:F200"/>
    <mergeCell ref="B202:F202"/>
    <mergeCell ref="A199:J199"/>
    <mergeCell ref="A185:F185"/>
    <mergeCell ref="G185:J185"/>
    <mergeCell ref="A186:F186"/>
    <mergeCell ref="G186:J186"/>
    <mergeCell ref="A211:F211"/>
    <mergeCell ref="G211:J211"/>
    <mergeCell ref="A212:F212"/>
    <mergeCell ref="G212:J212"/>
    <mergeCell ref="G192:H192"/>
    <mergeCell ref="I192:J192"/>
    <mergeCell ref="B193:F193"/>
    <mergeCell ref="G193:H193"/>
    <mergeCell ref="I193:J193"/>
    <mergeCell ref="A194:F194"/>
    <mergeCell ref="A196:J196"/>
    <mergeCell ref="A198:J198"/>
    <mergeCell ref="A209:F209"/>
    <mergeCell ref="G209:J209"/>
    <mergeCell ref="G210:J210"/>
    <mergeCell ref="B206:F206"/>
    <mergeCell ref="G206:J206"/>
    <mergeCell ref="G207:J207"/>
    <mergeCell ref="G208:J208"/>
    <mergeCell ref="A195:J195"/>
    <mergeCell ref="I147:J147"/>
    <mergeCell ref="A154:J154"/>
    <mergeCell ref="A157:J157"/>
    <mergeCell ref="A158:J158"/>
    <mergeCell ref="G159:H159"/>
    <mergeCell ref="I159:J159"/>
    <mergeCell ref="A160:J160"/>
    <mergeCell ref="A161:F161"/>
    <mergeCell ref="G161:J161"/>
    <mergeCell ref="A150:J150"/>
    <mergeCell ref="A151:J151"/>
    <mergeCell ref="A152:J152"/>
    <mergeCell ref="A153:J153"/>
    <mergeCell ref="A148:J148"/>
    <mergeCell ref="A149:J149"/>
    <mergeCell ref="A147:F147"/>
    <mergeCell ref="G147:H147"/>
    <mergeCell ref="A155:J155"/>
    <mergeCell ref="A75:J75"/>
    <mergeCell ref="A76:J76"/>
    <mergeCell ref="A77:J77"/>
    <mergeCell ref="B89:F89"/>
    <mergeCell ref="G89:J89"/>
    <mergeCell ref="B90:F90"/>
    <mergeCell ref="G90:J90"/>
    <mergeCell ref="A96:J96"/>
    <mergeCell ref="A98:J98"/>
    <mergeCell ref="G91:J91"/>
    <mergeCell ref="A97:J97"/>
    <mergeCell ref="B92:F92"/>
    <mergeCell ref="G92:J92"/>
    <mergeCell ref="B93:F93"/>
    <mergeCell ref="G93:J93"/>
    <mergeCell ref="B94:F94"/>
    <mergeCell ref="G94:J94"/>
    <mergeCell ref="A95:F95"/>
    <mergeCell ref="A5:C5"/>
    <mergeCell ref="D5:J5"/>
    <mergeCell ref="A6:C6"/>
    <mergeCell ref="D6:J6"/>
    <mergeCell ref="A7:J7"/>
    <mergeCell ref="A8:J8"/>
    <mergeCell ref="A1:J1"/>
    <mergeCell ref="A2:J2"/>
    <mergeCell ref="B3:F3"/>
    <mergeCell ref="G3:H3"/>
    <mergeCell ref="I3:J3"/>
    <mergeCell ref="A4:J4"/>
    <mergeCell ref="B13:F13"/>
    <mergeCell ref="G13:J13"/>
    <mergeCell ref="A14:J14"/>
    <mergeCell ref="A15:J15"/>
    <mergeCell ref="A16:J16"/>
    <mergeCell ref="A17:C17"/>
    <mergeCell ref="D17:E17"/>
    <mergeCell ref="F17:J17"/>
    <mergeCell ref="A9:J9"/>
    <mergeCell ref="B10:F10"/>
    <mergeCell ref="G10:J10"/>
    <mergeCell ref="B11:F11"/>
    <mergeCell ref="G11:J11"/>
    <mergeCell ref="B12:F12"/>
    <mergeCell ref="G12:J12"/>
    <mergeCell ref="B22:F22"/>
    <mergeCell ref="G22:J22"/>
    <mergeCell ref="B23:F23"/>
    <mergeCell ref="G23:J23"/>
    <mergeCell ref="B24:F24"/>
    <mergeCell ref="G24:J24"/>
    <mergeCell ref="A18:C18"/>
    <mergeCell ref="D18:E18"/>
    <mergeCell ref="F18:J18"/>
    <mergeCell ref="A19:J19"/>
    <mergeCell ref="A20:J20"/>
    <mergeCell ref="B21:F21"/>
    <mergeCell ref="G21:H21"/>
    <mergeCell ref="I21:J21"/>
    <mergeCell ref="A29:J29"/>
    <mergeCell ref="B30:F30"/>
    <mergeCell ref="G30:H30"/>
    <mergeCell ref="I30:J30"/>
    <mergeCell ref="A31:J31"/>
    <mergeCell ref="B32:F32"/>
    <mergeCell ref="G32:H32"/>
    <mergeCell ref="I32:J32"/>
    <mergeCell ref="B25:F25"/>
    <mergeCell ref="G25:J25"/>
    <mergeCell ref="B26:F26"/>
    <mergeCell ref="G26:J26"/>
    <mergeCell ref="A27:J27"/>
    <mergeCell ref="A28:J28"/>
    <mergeCell ref="B36:F36"/>
    <mergeCell ref="G36:J36"/>
    <mergeCell ref="B37:F37"/>
    <mergeCell ref="G37:J37"/>
    <mergeCell ref="A38:F38"/>
    <mergeCell ref="G38:J38"/>
    <mergeCell ref="B33:F33"/>
    <mergeCell ref="G33:J33"/>
    <mergeCell ref="B34:F34"/>
    <mergeCell ref="G34:J34"/>
    <mergeCell ref="B35:F35"/>
    <mergeCell ref="G35:J35"/>
    <mergeCell ref="A44:J44"/>
    <mergeCell ref="A45:J45"/>
    <mergeCell ref="A41:J41"/>
    <mergeCell ref="A42:J42"/>
    <mergeCell ref="B39:F39"/>
    <mergeCell ref="G39:J39"/>
    <mergeCell ref="A40:F40"/>
    <mergeCell ref="G40:J40"/>
    <mergeCell ref="A43:J43"/>
    <mergeCell ref="B46:F46"/>
    <mergeCell ref="G46:H46"/>
    <mergeCell ref="I46:J46"/>
    <mergeCell ref="B48:F48"/>
    <mergeCell ref="G48:H48"/>
    <mergeCell ref="I48:J48"/>
    <mergeCell ref="A47:J47"/>
    <mergeCell ref="A49:J49"/>
    <mergeCell ref="A50:F50"/>
    <mergeCell ref="G50:J50"/>
    <mergeCell ref="G51:H51"/>
    <mergeCell ref="I51:J51"/>
    <mergeCell ref="B51:F51"/>
    <mergeCell ref="B52:F52"/>
    <mergeCell ref="G52:H52"/>
    <mergeCell ref="I52:J52"/>
    <mergeCell ref="B53:F53"/>
    <mergeCell ref="G53:H53"/>
    <mergeCell ref="I53:J53"/>
    <mergeCell ref="B54:F54"/>
    <mergeCell ref="G54:H54"/>
    <mergeCell ref="I54:J54"/>
    <mergeCell ref="B63:F63"/>
    <mergeCell ref="G63:H63"/>
    <mergeCell ref="I63:J63"/>
    <mergeCell ref="B66:F66"/>
    <mergeCell ref="G66:H66"/>
    <mergeCell ref="I66:J66"/>
    <mergeCell ref="A55:F55"/>
    <mergeCell ref="G55:H55"/>
    <mergeCell ref="I55:J55"/>
    <mergeCell ref="A57:J57"/>
    <mergeCell ref="A59:J59"/>
    <mergeCell ref="A60:J60"/>
    <mergeCell ref="A61:F61"/>
    <mergeCell ref="G61:J61"/>
    <mergeCell ref="A62:J62"/>
    <mergeCell ref="A56:J56"/>
    <mergeCell ref="A58:J58"/>
    <mergeCell ref="B67:F67"/>
    <mergeCell ref="G67:H67"/>
    <mergeCell ref="I67:J67"/>
    <mergeCell ref="B64:F64"/>
    <mergeCell ref="G64:H64"/>
    <mergeCell ref="I64:J64"/>
    <mergeCell ref="B65:F65"/>
    <mergeCell ref="G65:H65"/>
    <mergeCell ref="I65:J65"/>
    <mergeCell ref="G68:H68"/>
    <mergeCell ref="I68:J68"/>
    <mergeCell ref="B68:F68"/>
    <mergeCell ref="B69:F69"/>
    <mergeCell ref="G69:H69"/>
    <mergeCell ref="I69:J69"/>
    <mergeCell ref="B70:F70"/>
    <mergeCell ref="G70:H70"/>
    <mergeCell ref="I70:J70"/>
    <mergeCell ref="B71:F71"/>
    <mergeCell ref="G71:H71"/>
    <mergeCell ref="I71:J71"/>
    <mergeCell ref="A72:F72"/>
    <mergeCell ref="G72:H72"/>
    <mergeCell ref="A78:J78"/>
    <mergeCell ref="A79:J79"/>
    <mergeCell ref="A81:J81"/>
    <mergeCell ref="B88:F88"/>
    <mergeCell ref="G88:J88"/>
    <mergeCell ref="B85:F85"/>
    <mergeCell ref="B86:F86"/>
    <mergeCell ref="G86:J86"/>
    <mergeCell ref="B87:F87"/>
    <mergeCell ref="G87:J87"/>
    <mergeCell ref="I72:J72"/>
    <mergeCell ref="A80:J80"/>
    <mergeCell ref="A82:J82"/>
    <mergeCell ref="A83:J83"/>
    <mergeCell ref="A84:J84"/>
    <mergeCell ref="G85:H85"/>
    <mergeCell ref="I85:J85"/>
    <mergeCell ref="A73:J73"/>
    <mergeCell ref="A74:J74"/>
    <mergeCell ref="G95:J95"/>
    <mergeCell ref="B91:F91"/>
    <mergeCell ref="A107:F107"/>
    <mergeCell ref="G107:J107"/>
    <mergeCell ref="G103:J103"/>
    <mergeCell ref="B104:F104"/>
    <mergeCell ref="B105:F105"/>
    <mergeCell ref="G105:J105"/>
    <mergeCell ref="B106:F106"/>
    <mergeCell ref="G106:J106"/>
    <mergeCell ref="B103:F103"/>
    <mergeCell ref="G104:J104"/>
    <mergeCell ref="B102:F102"/>
    <mergeCell ref="A100:J100"/>
    <mergeCell ref="A101:J101"/>
    <mergeCell ref="G102:H102"/>
    <mergeCell ref="I102:J102"/>
    <mergeCell ref="A99:J99"/>
    <mergeCell ref="A108:J108"/>
    <mergeCell ref="A109:J109"/>
    <mergeCell ref="B113:F113"/>
    <mergeCell ref="G113:H113"/>
    <mergeCell ref="I113:J113"/>
    <mergeCell ref="A110:J110"/>
    <mergeCell ref="A111:F111"/>
    <mergeCell ref="G111:J111"/>
    <mergeCell ref="A112:F112"/>
    <mergeCell ref="G112:J112"/>
    <mergeCell ref="G116:H116"/>
    <mergeCell ref="I116:J116"/>
    <mergeCell ref="B114:F114"/>
    <mergeCell ref="G114:H114"/>
    <mergeCell ref="I114:J114"/>
    <mergeCell ref="B115:F115"/>
    <mergeCell ref="G115:H115"/>
    <mergeCell ref="I115:J115"/>
    <mergeCell ref="B116:F116"/>
    <mergeCell ref="B117:F117"/>
    <mergeCell ref="G117:H117"/>
    <mergeCell ref="I117:J117"/>
    <mergeCell ref="B118:F118"/>
    <mergeCell ref="G118:H118"/>
    <mergeCell ref="I118:J118"/>
    <mergeCell ref="B119:F119"/>
    <mergeCell ref="G119:H119"/>
    <mergeCell ref="I119:J119"/>
    <mergeCell ref="A126:J126"/>
    <mergeCell ref="A127:J127"/>
    <mergeCell ref="A129:J129"/>
    <mergeCell ref="A121:J121"/>
    <mergeCell ref="A122:J122"/>
    <mergeCell ref="A123:J123"/>
    <mergeCell ref="A124:J124"/>
    <mergeCell ref="A125:J125"/>
    <mergeCell ref="A120:F120"/>
    <mergeCell ref="G120:H120"/>
    <mergeCell ref="I120:J120"/>
    <mergeCell ref="A128:J128"/>
    <mergeCell ref="B132:F132"/>
    <mergeCell ref="G132:H132"/>
    <mergeCell ref="I132:J132"/>
    <mergeCell ref="A130:J130"/>
    <mergeCell ref="A131:J131"/>
    <mergeCell ref="A133:J133"/>
    <mergeCell ref="A134:F134"/>
    <mergeCell ref="G134:J134"/>
    <mergeCell ref="B138:F138"/>
    <mergeCell ref="G138:H138"/>
    <mergeCell ref="I138:J138"/>
    <mergeCell ref="G139:H139"/>
    <mergeCell ref="I139:J139"/>
    <mergeCell ref="B136:F136"/>
    <mergeCell ref="G136:H136"/>
    <mergeCell ref="I136:J136"/>
    <mergeCell ref="B137:F137"/>
    <mergeCell ref="G137:H137"/>
    <mergeCell ref="I137:J137"/>
    <mergeCell ref="B139:F139"/>
    <mergeCell ref="B142:F142"/>
    <mergeCell ref="G142:H142"/>
    <mergeCell ref="I142:J142"/>
    <mergeCell ref="A143:F143"/>
    <mergeCell ref="G143:H143"/>
    <mergeCell ref="I143:J143"/>
    <mergeCell ref="B140:F140"/>
    <mergeCell ref="G140:H140"/>
    <mergeCell ref="I140:J140"/>
    <mergeCell ref="G141:H141"/>
    <mergeCell ref="I141:J141"/>
    <mergeCell ref="B141:F141"/>
    <mergeCell ref="B144:F144"/>
    <mergeCell ref="G144:H144"/>
    <mergeCell ref="I144:J144"/>
    <mergeCell ref="A145:F145"/>
    <mergeCell ref="G145:H145"/>
    <mergeCell ref="I145:J145"/>
    <mergeCell ref="B146:F146"/>
    <mergeCell ref="G146:H146"/>
    <mergeCell ref="I146:J146"/>
    <mergeCell ref="G178:J178"/>
    <mergeCell ref="B162:F162"/>
    <mergeCell ref="A156:J156"/>
    <mergeCell ref="B159:F159"/>
    <mergeCell ref="G162:J162"/>
    <mergeCell ref="G168:J168"/>
    <mergeCell ref="B169:F169"/>
    <mergeCell ref="G164:J164"/>
    <mergeCell ref="B166:F166"/>
    <mergeCell ref="B163:F163"/>
    <mergeCell ref="G163:J163"/>
    <mergeCell ref="A164:F164"/>
    <mergeCell ref="A165:J165"/>
    <mergeCell ref="G166:H166"/>
    <mergeCell ref="I166:J166"/>
    <mergeCell ref="A167:J167"/>
    <mergeCell ref="B168:F168"/>
    <mergeCell ref="G169:J169"/>
    <mergeCell ref="A183:J183"/>
    <mergeCell ref="G184:J184"/>
    <mergeCell ref="B173:F173"/>
    <mergeCell ref="B174:F174"/>
    <mergeCell ref="B170:F170"/>
    <mergeCell ref="G170:J170"/>
    <mergeCell ref="B171:F171"/>
    <mergeCell ref="G171:J171"/>
    <mergeCell ref="A172:F172"/>
    <mergeCell ref="G172:J172"/>
    <mergeCell ref="G173:H173"/>
    <mergeCell ref="I173:J173"/>
    <mergeCell ref="G174:H174"/>
    <mergeCell ref="I174:J174"/>
    <mergeCell ref="A175:J175"/>
    <mergeCell ref="A180:F180"/>
    <mergeCell ref="G180:J180"/>
    <mergeCell ref="B176:F176"/>
    <mergeCell ref="G177:J177"/>
    <mergeCell ref="B179:F179"/>
    <mergeCell ref="G176:H176"/>
    <mergeCell ref="I176:J176"/>
    <mergeCell ref="B177:F177"/>
    <mergeCell ref="B178:F178"/>
    <mergeCell ref="A184:F184"/>
    <mergeCell ref="G179:J179"/>
    <mergeCell ref="G194:H194"/>
    <mergeCell ref="I194:J194"/>
    <mergeCell ref="B191:F191"/>
    <mergeCell ref="G191:H191"/>
    <mergeCell ref="I191:J191"/>
    <mergeCell ref="B192:F192"/>
    <mergeCell ref="A181:J181"/>
    <mergeCell ref="B189:F189"/>
    <mergeCell ref="G189:H189"/>
    <mergeCell ref="I189:J189"/>
    <mergeCell ref="G190:H190"/>
    <mergeCell ref="I190:J190"/>
    <mergeCell ref="B187:F187"/>
    <mergeCell ref="G187:H187"/>
    <mergeCell ref="I187:J187"/>
    <mergeCell ref="B188:F188"/>
    <mergeCell ref="G188:H188"/>
    <mergeCell ref="I188:J188"/>
    <mergeCell ref="B190:F190"/>
    <mergeCell ref="B182:F182"/>
    <mergeCell ref="G182:H182"/>
    <mergeCell ref="I182:J182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04BE7-41EF-4247-A0F9-E555CE155712}">
  <sheetPr>
    <tabColor theme="3" tint="0.39997558519241921"/>
  </sheetPr>
  <dimension ref="A1:J218"/>
  <sheetViews>
    <sheetView topLeftCell="A15" workbookViewId="0">
      <selection activeCell="G35" sqref="G35:J35"/>
    </sheetView>
  </sheetViews>
  <sheetFormatPr defaultRowHeight="14.5" x14ac:dyDescent="0.35"/>
  <cols>
    <col min="2" max="2" width="13.26953125" customWidth="1"/>
    <col min="3" max="3" width="13.36328125" customWidth="1"/>
    <col min="4" max="4" width="12.6328125" customWidth="1"/>
    <col min="5" max="5" width="13.36328125" customWidth="1"/>
    <col min="6" max="6" width="12.90625" customWidth="1"/>
    <col min="8" max="8" width="11.54296875" bestFit="1" customWidth="1"/>
    <col min="9" max="9" width="13" bestFit="1" customWidth="1"/>
    <col min="10" max="10" width="9.90625" bestFit="1" customWidth="1"/>
  </cols>
  <sheetData>
    <row r="1" spans="1:10" x14ac:dyDescent="0.35">
      <c r="A1" s="119" t="s">
        <v>0</v>
      </c>
      <c r="B1" s="119"/>
      <c r="C1" s="119"/>
      <c r="D1" s="119"/>
      <c r="E1" s="119"/>
      <c r="F1" s="119"/>
      <c r="G1" s="119"/>
      <c r="H1" s="119"/>
      <c r="I1" s="119"/>
      <c r="J1" s="119"/>
    </row>
    <row r="2" spans="1:10" x14ac:dyDescent="0.35">
      <c r="A2" s="119" t="s">
        <v>1</v>
      </c>
      <c r="B2" s="119"/>
      <c r="C2" s="119"/>
      <c r="D2" s="119"/>
      <c r="E2" s="119"/>
      <c r="F2" s="119"/>
      <c r="G2" s="119"/>
      <c r="H2" s="119"/>
      <c r="I2" s="119"/>
      <c r="J2" s="119"/>
    </row>
    <row r="3" spans="1:10" x14ac:dyDescent="0.35">
      <c r="A3" s="23"/>
      <c r="B3" s="132"/>
      <c r="C3" s="132"/>
      <c r="D3" s="132"/>
      <c r="E3" s="132"/>
      <c r="F3" s="132"/>
      <c r="G3" s="132"/>
      <c r="H3" s="132"/>
      <c r="I3" s="132"/>
      <c r="J3" s="132"/>
    </row>
    <row r="4" spans="1:10" x14ac:dyDescent="0.35">
      <c r="A4" s="133" t="s">
        <v>164</v>
      </c>
      <c r="B4" s="133"/>
      <c r="C4" s="133"/>
      <c r="D4" s="133"/>
      <c r="E4" s="133"/>
      <c r="F4" s="133"/>
      <c r="G4" s="133"/>
      <c r="H4" s="133"/>
      <c r="I4" s="133"/>
      <c r="J4" s="133"/>
    </row>
    <row r="5" spans="1:10" x14ac:dyDescent="0.35">
      <c r="A5" s="134" t="s">
        <v>2</v>
      </c>
      <c r="B5" s="134"/>
      <c r="C5" s="134"/>
      <c r="D5" s="135" t="s">
        <v>469</v>
      </c>
      <c r="E5" s="135"/>
      <c r="F5" s="135"/>
      <c r="G5" s="135"/>
      <c r="H5" s="135"/>
      <c r="I5" s="135"/>
      <c r="J5" s="135"/>
    </row>
    <row r="6" spans="1:10" x14ac:dyDescent="0.35">
      <c r="A6" s="134" t="s">
        <v>3</v>
      </c>
      <c r="B6" s="134"/>
      <c r="C6" s="134"/>
      <c r="D6" s="135" t="s">
        <v>4</v>
      </c>
      <c r="E6" s="135"/>
      <c r="F6" s="135"/>
      <c r="G6" s="135"/>
      <c r="H6" s="135"/>
      <c r="I6" s="135"/>
      <c r="J6" s="135"/>
    </row>
    <row r="7" spans="1:10" x14ac:dyDescent="0.35">
      <c r="A7" s="136"/>
      <c r="B7" s="136"/>
      <c r="C7" s="136"/>
      <c r="D7" s="136"/>
      <c r="E7" s="136"/>
      <c r="F7" s="136"/>
      <c r="G7" s="136"/>
      <c r="H7" s="136"/>
      <c r="I7" s="136"/>
      <c r="J7" s="136"/>
    </row>
    <row r="8" spans="1:10" x14ac:dyDescent="0.35">
      <c r="A8" s="119" t="s">
        <v>5</v>
      </c>
      <c r="B8" s="119"/>
      <c r="C8" s="119"/>
      <c r="D8" s="119"/>
      <c r="E8" s="119"/>
      <c r="F8" s="119"/>
      <c r="G8" s="119"/>
      <c r="H8" s="119"/>
      <c r="I8" s="119"/>
      <c r="J8" s="119"/>
    </row>
    <row r="9" spans="1:10" x14ac:dyDescent="0.35">
      <c r="A9" s="128"/>
      <c r="B9" s="128"/>
      <c r="C9" s="128"/>
      <c r="D9" s="128"/>
      <c r="E9" s="128"/>
      <c r="F9" s="128"/>
      <c r="G9" s="128"/>
      <c r="H9" s="128"/>
      <c r="I9" s="128"/>
      <c r="J9" s="128"/>
    </row>
    <row r="10" spans="1:10" x14ac:dyDescent="0.35">
      <c r="A10" s="22" t="s">
        <v>6</v>
      </c>
      <c r="B10" s="129" t="s">
        <v>7</v>
      </c>
      <c r="C10" s="129"/>
      <c r="D10" s="129"/>
      <c r="E10" s="129"/>
      <c r="F10" s="129"/>
      <c r="G10" s="103"/>
      <c r="H10" s="103"/>
      <c r="I10" s="103"/>
      <c r="J10" s="103"/>
    </row>
    <row r="11" spans="1:10" x14ac:dyDescent="0.35">
      <c r="A11" s="22" t="s">
        <v>8</v>
      </c>
      <c r="B11" s="129" t="s">
        <v>9</v>
      </c>
      <c r="C11" s="129"/>
      <c r="D11" s="129"/>
      <c r="E11" s="129"/>
      <c r="F11" s="129"/>
      <c r="G11" s="103" t="s">
        <v>200</v>
      </c>
      <c r="H11" s="103"/>
      <c r="I11" s="103"/>
      <c r="J11" s="103"/>
    </row>
    <row r="12" spans="1:10" x14ac:dyDescent="0.35">
      <c r="A12" s="22" t="s">
        <v>11</v>
      </c>
      <c r="B12" s="129" t="s">
        <v>12</v>
      </c>
      <c r="C12" s="129"/>
      <c r="D12" s="129"/>
      <c r="E12" s="129"/>
      <c r="F12" s="129"/>
      <c r="G12" s="103"/>
      <c r="H12" s="103"/>
      <c r="I12" s="103"/>
      <c r="J12" s="103"/>
    </row>
    <row r="13" spans="1:10" x14ac:dyDescent="0.35">
      <c r="A13" s="22" t="s">
        <v>13</v>
      </c>
      <c r="B13" s="129" t="s">
        <v>14</v>
      </c>
      <c r="C13" s="129"/>
      <c r="D13" s="129"/>
      <c r="E13" s="129"/>
      <c r="F13" s="129"/>
      <c r="G13" s="103" t="s">
        <v>15</v>
      </c>
      <c r="H13" s="103"/>
      <c r="I13" s="103"/>
      <c r="J13" s="103"/>
    </row>
    <row r="14" spans="1:10" x14ac:dyDescent="0.35">
      <c r="A14" s="128"/>
      <c r="B14" s="128"/>
      <c r="C14" s="128"/>
      <c r="D14" s="128"/>
      <c r="E14" s="128"/>
      <c r="F14" s="128"/>
      <c r="G14" s="128"/>
      <c r="H14" s="128"/>
      <c r="I14" s="128"/>
      <c r="J14" s="128"/>
    </row>
    <row r="15" spans="1:10" x14ac:dyDescent="0.35">
      <c r="A15" s="119" t="s">
        <v>16</v>
      </c>
      <c r="B15" s="119"/>
      <c r="C15" s="119"/>
      <c r="D15" s="119"/>
      <c r="E15" s="119"/>
      <c r="F15" s="119"/>
      <c r="G15" s="119"/>
      <c r="H15" s="119"/>
      <c r="I15" s="119"/>
      <c r="J15" s="119"/>
    </row>
    <row r="16" spans="1:10" x14ac:dyDescent="0.35">
      <c r="A16" s="128"/>
      <c r="B16" s="128"/>
      <c r="C16" s="128"/>
      <c r="D16" s="128"/>
      <c r="E16" s="128"/>
      <c r="F16" s="128"/>
      <c r="G16" s="128"/>
      <c r="H16" s="128"/>
      <c r="I16" s="128"/>
      <c r="J16" s="128"/>
    </row>
    <row r="17" spans="1:10" x14ac:dyDescent="0.35">
      <c r="A17" s="130" t="s">
        <v>17</v>
      </c>
      <c r="B17" s="130"/>
      <c r="C17" s="130"/>
      <c r="D17" s="103" t="s">
        <v>18</v>
      </c>
      <c r="E17" s="103"/>
      <c r="F17" s="103" t="s">
        <v>19</v>
      </c>
      <c r="G17" s="103"/>
      <c r="H17" s="103"/>
      <c r="I17" s="103"/>
      <c r="J17" s="103"/>
    </row>
    <row r="18" spans="1:10" ht="29" customHeight="1" x14ac:dyDescent="0.35">
      <c r="A18" s="101" t="s">
        <v>197</v>
      </c>
      <c r="B18" s="101"/>
      <c r="C18" s="101"/>
      <c r="D18" s="103" t="s">
        <v>20</v>
      </c>
      <c r="E18" s="103"/>
      <c r="F18" s="103">
        <v>1</v>
      </c>
      <c r="G18" s="103"/>
      <c r="H18" s="103"/>
      <c r="I18" s="103"/>
      <c r="J18" s="103"/>
    </row>
    <row r="19" spans="1:10" x14ac:dyDescent="0.35">
      <c r="A19" s="128"/>
      <c r="B19" s="128"/>
      <c r="C19" s="128"/>
      <c r="D19" s="128"/>
      <c r="E19" s="128"/>
      <c r="F19" s="128"/>
      <c r="G19" s="128"/>
      <c r="H19" s="128"/>
      <c r="I19" s="128"/>
      <c r="J19" s="128"/>
    </row>
    <row r="20" spans="1:10" x14ac:dyDescent="0.35">
      <c r="A20" s="119" t="s">
        <v>21</v>
      </c>
      <c r="B20" s="119"/>
      <c r="C20" s="119"/>
      <c r="D20" s="119"/>
      <c r="E20" s="119"/>
      <c r="F20" s="119"/>
      <c r="G20" s="119"/>
      <c r="H20" s="119"/>
      <c r="I20" s="119"/>
      <c r="J20" s="119"/>
    </row>
    <row r="21" spans="1:10" x14ac:dyDescent="0.35">
      <c r="A21" s="23"/>
      <c r="B21" s="139"/>
      <c r="C21" s="139"/>
      <c r="D21" s="139"/>
      <c r="E21" s="139"/>
      <c r="F21" s="139"/>
      <c r="G21" s="139"/>
      <c r="H21" s="139"/>
      <c r="I21" s="139"/>
      <c r="J21" s="139"/>
    </row>
    <row r="22" spans="1:10" ht="29" customHeight="1" x14ac:dyDescent="0.35">
      <c r="A22" s="18" t="s">
        <v>22</v>
      </c>
      <c r="B22" s="137" t="s">
        <v>23</v>
      </c>
      <c r="C22" s="137"/>
      <c r="D22" s="137"/>
      <c r="E22" s="137"/>
      <c r="F22" s="137"/>
      <c r="G22" s="103" t="s">
        <v>197</v>
      </c>
      <c r="H22" s="103"/>
      <c r="I22" s="103"/>
      <c r="J22" s="103"/>
    </row>
    <row r="23" spans="1:10" x14ac:dyDescent="0.35">
      <c r="A23" s="18" t="s">
        <v>193</v>
      </c>
      <c r="B23" s="137" t="s">
        <v>24</v>
      </c>
      <c r="C23" s="137"/>
      <c r="D23" s="137"/>
      <c r="E23" s="137"/>
      <c r="F23" s="137"/>
      <c r="G23" s="130" t="s">
        <v>162</v>
      </c>
      <c r="H23" s="130"/>
      <c r="I23" s="130"/>
      <c r="J23" s="130"/>
    </row>
    <row r="24" spans="1:10" x14ac:dyDescent="0.35">
      <c r="A24" s="18" t="s">
        <v>194</v>
      </c>
      <c r="B24" s="137" t="s">
        <v>25</v>
      </c>
      <c r="C24" s="137"/>
      <c r="D24" s="137"/>
      <c r="E24" s="137"/>
      <c r="F24" s="137"/>
      <c r="G24" s="138"/>
      <c r="H24" s="138"/>
      <c r="I24" s="138"/>
      <c r="J24" s="138"/>
    </row>
    <row r="25" spans="1:10" x14ac:dyDescent="0.35">
      <c r="A25" s="18" t="s">
        <v>195</v>
      </c>
      <c r="B25" s="137" t="s">
        <v>26</v>
      </c>
      <c r="C25" s="137"/>
      <c r="D25" s="137"/>
      <c r="E25" s="137"/>
      <c r="F25" s="137"/>
      <c r="G25" s="130" t="s">
        <v>163</v>
      </c>
      <c r="H25" s="130"/>
      <c r="I25" s="130"/>
      <c r="J25" s="130"/>
    </row>
    <row r="26" spans="1:10" x14ac:dyDescent="0.35">
      <c r="A26" s="18" t="s">
        <v>196</v>
      </c>
      <c r="B26" s="137" t="s">
        <v>27</v>
      </c>
      <c r="C26" s="137"/>
      <c r="D26" s="137"/>
      <c r="E26" s="137"/>
      <c r="F26" s="137"/>
      <c r="G26" s="140">
        <v>44927</v>
      </c>
      <c r="H26" s="140"/>
      <c r="I26" s="140"/>
      <c r="J26" s="140"/>
    </row>
    <row r="27" spans="1:10" x14ac:dyDescent="0.35">
      <c r="A27" s="141" t="s">
        <v>28</v>
      </c>
      <c r="B27" s="141"/>
      <c r="C27" s="141"/>
      <c r="D27" s="141"/>
      <c r="E27" s="141"/>
      <c r="F27" s="141"/>
      <c r="G27" s="141"/>
      <c r="H27" s="141"/>
      <c r="I27" s="141"/>
      <c r="J27" s="141"/>
    </row>
    <row r="28" spans="1:10" x14ac:dyDescent="0.35">
      <c r="A28" s="131" t="s">
        <v>29</v>
      </c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10" x14ac:dyDescent="0.35">
      <c r="A29" s="131" t="s">
        <v>490</v>
      </c>
      <c r="B29" s="131"/>
      <c r="C29" s="131"/>
      <c r="D29" s="131"/>
      <c r="E29" s="131"/>
      <c r="F29" s="131"/>
      <c r="G29" s="131"/>
      <c r="H29" s="131"/>
      <c r="I29" s="131"/>
      <c r="J29" s="131"/>
    </row>
    <row r="30" spans="1:10" x14ac:dyDescent="0.35">
      <c r="A30" s="23"/>
      <c r="B30" s="132"/>
      <c r="C30" s="132"/>
      <c r="D30" s="132"/>
      <c r="E30" s="132"/>
      <c r="F30" s="132"/>
      <c r="G30" s="132"/>
      <c r="H30" s="132"/>
      <c r="I30" s="132"/>
      <c r="J30" s="132"/>
    </row>
    <row r="31" spans="1:10" x14ac:dyDescent="0.35">
      <c r="A31" s="119" t="s">
        <v>30</v>
      </c>
      <c r="B31" s="119"/>
      <c r="C31" s="119"/>
      <c r="D31" s="119"/>
      <c r="E31" s="119"/>
      <c r="F31" s="119"/>
      <c r="G31" s="119"/>
      <c r="H31" s="119"/>
      <c r="I31" s="119"/>
      <c r="J31" s="119"/>
    </row>
    <row r="32" spans="1:10" x14ac:dyDescent="0.35">
      <c r="A32" s="43"/>
      <c r="B32" s="139"/>
      <c r="C32" s="139"/>
      <c r="D32" s="139"/>
      <c r="E32" s="139"/>
      <c r="F32" s="139"/>
      <c r="G32" s="139"/>
      <c r="H32" s="139"/>
      <c r="I32" s="139"/>
      <c r="J32" s="139"/>
    </row>
    <row r="33" spans="1:10" ht="14.5" customHeight="1" x14ac:dyDescent="0.35">
      <c r="A33" s="39">
        <v>1</v>
      </c>
      <c r="B33" s="103" t="s">
        <v>31</v>
      </c>
      <c r="C33" s="103"/>
      <c r="D33" s="103"/>
      <c r="E33" s="103"/>
      <c r="F33" s="103"/>
      <c r="G33" s="130" t="s">
        <v>32</v>
      </c>
      <c r="H33" s="130"/>
      <c r="I33" s="130"/>
      <c r="J33" s="130"/>
    </row>
    <row r="34" spans="1:10" x14ac:dyDescent="0.35">
      <c r="A34" s="37" t="s">
        <v>6</v>
      </c>
      <c r="B34" s="137" t="s">
        <v>33</v>
      </c>
      <c r="C34" s="137"/>
      <c r="D34" s="137"/>
      <c r="E34" s="137"/>
      <c r="F34" s="137"/>
      <c r="G34" s="100">
        <f>G24</f>
        <v>0</v>
      </c>
      <c r="H34" s="100"/>
      <c r="I34" s="100"/>
      <c r="J34" s="100"/>
    </row>
    <row r="35" spans="1:10" ht="14.5" customHeight="1" x14ac:dyDescent="0.35">
      <c r="A35" s="37" t="s">
        <v>8</v>
      </c>
      <c r="B35" s="137" t="s">
        <v>34</v>
      </c>
      <c r="C35" s="137"/>
      <c r="D35" s="137"/>
      <c r="E35" s="137"/>
      <c r="F35" s="137"/>
      <c r="G35" s="100">
        <f>G34*30%</f>
        <v>0</v>
      </c>
      <c r="H35" s="100"/>
      <c r="I35" s="100"/>
      <c r="J35" s="100"/>
    </row>
    <row r="36" spans="1:10" ht="14.5" customHeight="1" x14ac:dyDescent="0.35">
      <c r="A36" s="37" t="s">
        <v>11</v>
      </c>
      <c r="B36" s="256" t="s">
        <v>35</v>
      </c>
      <c r="C36" s="256"/>
      <c r="D36" s="256"/>
      <c r="E36" s="256"/>
      <c r="F36" s="256"/>
      <c r="G36" s="100">
        <v>0</v>
      </c>
      <c r="H36" s="100"/>
      <c r="I36" s="100"/>
      <c r="J36" s="100"/>
    </row>
    <row r="37" spans="1:10" ht="14.5" customHeight="1" x14ac:dyDescent="0.35">
      <c r="A37" s="37" t="s">
        <v>13</v>
      </c>
      <c r="B37" s="256" t="s">
        <v>198</v>
      </c>
      <c r="C37" s="256"/>
      <c r="D37" s="256"/>
      <c r="E37" s="256"/>
      <c r="F37" s="256"/>
      <c r="G37" s="100">
        <f>(((G34+G35)*7/12)*40%)</f>
        <v>0</v>
      </c>
      <c r="H37" s="100"/>
      <c r="I37" s="100"/>
      <c r="J37" s="100"/>
    </row>
    <row r="38" spans="1:10" ht="14.5" customHeight="1" x14ac:dyDescent="0.35">
      <c r="A38" s="37" t="s">
        <v>58</v>
      </c>
      <c r="B38" s="259" t="s">
        <v>201</v>
      </c>
      <c r="C38" s="259"/>
      <c r="D38" s="259"/>
      <c r="E38" s="259"/>
      <c r="F38" s="259"/>
      <c r="G38" s="100">
        <f>(G37/300)*65</f>
        <v>0</v>
      </c>
      <c r="H38" s="100"/>
      <c r="I38" s="100"/>
      <c r="J38" s="100"/>
    </row>
    <row r="39" spans="1:10" ht="14.5" customHeight="1" x14ac:dyDescent="0.35">
      <c r="A39" s="37" t="s">
        <v>60</v>
      </c>
      <c r="B39" s="148" t="s">
        <v>36</v>
      </c>
      <c r="C39" s="148"/>
      <c r="D39" s="148"/>
      <c r="E39" s="148"/>
      <c r="F39" s="148"/>
      <c r="G39" s="100">
        <v>0</v>
      </c>
      <c r="H39" s="100"/>
      <c r="I39" s="100"/>
      <c r="J39" s="100"/>
    </row>
    <row r="40" spans="1:10" ht="14.5" customHeight="1" x14ac:dyDescent="0.35">
      <c r="A40" s="103" t="s">
        <v>216</v>
      </c>
      <c r="B40" s="103"/>
      <c r="C40" s="103"/>
      <c r="D40" s="103"/>
      <c r="E40" s="103"/>
      <c r="F40" s="103"/>
      <c r="G40" s="102">
        <f>SUM(G34:J39)</f>
        <v>0</v>
      </c>
      <c r="H40" s="102"/>
      <c r="I40" s="102"/>
      <c r="J40" s="102"/>
    </row>
    <row r="41" spans="1:10" ht="14.5" customHeight="1" x14ac:dyDescent="0.35">
      <c r="A41" s="37" t="s">
        <v>62</v>
      </c>
      <c r="B41" s="142" t="s">
        <v>217</v>
      </c>
      <c r="C41" s="257"/>
      <c r="D41" s="257"/>
      <c r="E41" s="257"/>
      <c r="F41" s="258"/>
      <c r="G41" s="145">
        <f>(G34+G35)/180*15*1.6</f>
        <v>0</v>
      </c>
      <c r="H41" s="146"/>
      <c r="I41" s="146"/>
      <c r="J41" s="147"/>
    </row>
    <row r="42" spans="1:10" ht="14.5" customHeight="1" x14ac:dyDescent="0.35">
      <c r="A42" s="243" t="s">
        <v>37</v>
      </c>
      <c r="B42" s="244"/>
      <c r="C42" s="244"/>
      <c r="D42" s="244"/>
      <c r="E42" s="244"/>
      <c r="F42" s="245"/>
      <c r="G42" s="246">
        <f>G40+G41</f>
        <v>0</v>
      </c>
      <c r="H42" s="247"/>
      <c r="I42" s="247"/>
      <c r="J42" s="248"/>
    </row>
    <row r="43" spans="1:10" ht="14.5" customHeight="1" x14ac:dyDescent="0.35">
      <c r="A43" s="152" t="s">
        <v>38</v>
      </c>
      <c r="B43" s="152"/>
      <c r="C43" s="152"/>
      <c r="D43" s="152"/>
      <c r="E43" s="152"/>
      <c r="F43" s="152"/>
      <c r="G43" s="152"/>
      <c r="H43" s="152"/>
      <c r="I43" s="152"/>
      <c r="J43" s="152"/>
    </row>
    <row r="44" spans="1:10" ht="14.5" customHeight="1" x14ac:dyDescent="0.35">
      <c r="A44" s="153" t="s">
        <v>477</v>
      </c>
      <c r="B44" s="153"/>
      <c r="C44" s="153"/>
      <c r="D44" s="153"/>
      <c r="E44" s="153"/>
      <c r="F44" s="153"/>
      <c r="G44" s="153"/>
      <c r="H44" s="153"/>
      <c r="I44" s="153"/>
      <c r="J44" s="153"/>
    </row>
    <row r="45" spans="1:10" ht="14.5" customHeight="1" x14ac:dyDescent="0.35">
      <c r="A45" s="153" t="s">
        <v>39</v>
      </c>
      <c r="B45" s="153"/>
      <c r="C45" s="153"/>
      <c r="D45" s="153"/>
      <c r="E45" s="153"/>
      <c r="F45" s="153"/>
      <c r="G45" s="153"/>
      <c r="H45" s="153"/>
      <c r="I45" s="153"/>
      <c r="J45" s="153"/>
    </row>
    <row r="46" spans="1:10" ht="28" customHeight="1" x14ac:dyDescent="0.35">
      <c r="A46" s="249" t="s">
        <v>491</v>
      </c>
      <c r="B46" s="249"/>
      <c r="C46" s="249"/>
      <c r="D46" s="249"/>
      <c r="E46" s="249"/>
      <c r="F46" s="249"/>
      <c r="G46" s="249"/>
      <c r="H46" s="249"/>
      <c r="I46" s="249"/>
      <c r="J46" s="249"/>
    </row>
    <row r="47" spans="1:10" x14ac:dyDescent="0.35">
      <c r="A47" s="249" t="s">
        <v>498</v>
      </c>
      <c r="B47" s="249"/>
      <c r="C47" s="249"/>
      <c r="D47" s="249"/>
      <c r="E47" s="249"/>
      <c r="F47" s="249"/>
      <c r="G47" s="249"/>
      <c r="H47" s="249"/>
      <c r="I47" s="249"/>
      <c r="J47" s="249"/>
    </row>
    <row r="48" spans="1:10" ht="26.5" customHeight="1" x14ac:dyDescent="0.35">
      <c r="A48" s="249" t="s">
        <v>499</v>
      </c>
      <c r="B48" s="249"/>
      <c r="C48" s="249"/>
      <c r="D48" s="249"/>
      <c r="E48" s="249"/>
      <c r="F48" s="249"/>
      <c r="G48" s="249"/>
      <c r="H48" s="249"/>
      <c r="I48" s="249"/>
      <c r="J48" s="249"/>
    </row>
    <row r="49" spans="1:10" ht="28" customHeight="1" x14ac:dyDescent="0.35">
      <c r="A49" s="154" t="s">
        <v>501</v>
      </c>
      <c r="B49" s="154"/>
      <c r="C49" s="154"/>
      <c r="D49" s="154"/>
      <c r="E49" s="154"/>
      <c r="F49" s="154"/>
      <c r="G49" s="154"/>
      <c r="H49" s="154"/>
      <c r="I49" s="154"/>
      <c r="J49" s="154"/>
    </row>
    <row r="50" spans="1:10" ht="14.5" customHeight="1" x14ac:dyDescent="0.35">
      <c r="A50" s="43"/>
      <c r="B50" s="132"/>
      <c r="C50" s="132"/>
      <c r="D50" s="132"/>
      <c r="E50" s="132"/>
      <c r="F50" s="132"/>
      <c r="G50" s="132"/>
      <c r="H50" s="132"/>
      <c r="I50" s="132"/>
      <c r="J50" s="132"/>
    </row>
    <row r="51" spans="1:10" ht="14.5" customHeight="1" x14ac:dyDescent="0.35">
      <c r="A51" s="119" t="s">
        <v>40</v>
      </c>
      <c r="B51" s="119"/>
      <c r="C51" s="119"/>
      <c r="D51" s="119"/>
      <c r="E51" s="119"/>
      <c r="F51" s="119"/>
      <c r="G51" s="119"/>
      <c r="H51" s="119"/>
      <c r="I51" s="119"/>
      <c r="J51" s="119"/>
    </row>
    <row r="52" spans="1:10" ht="14.5" customHeight="1" x14ac:dyDescent="0.35">
      <c r="A52" s="43"/>
      <c r="B52" s="132"/>
      <c r="C52" s="132"/>
      <c r="D52" s="132"/>
      <c r="E52" s="132"/>
      <c r="F52" s="132"/>
      <c r="G52" s="132"/>
      <c r="H52" s="132"/>
      <c r="I52" s="132"/>
      <c r="J52" s="132"/>
    </row>
    <row r="53" spans="1:10" ht="14.5" customHeight="1" x14ac:dyDescent="0.35">
      <c r="A53" s="149" t="s">
        <v>41</v>
      </c>
      <c r="B53" s="149"/>
      <c r="C53" s="149"/>
      <c r="D53" s="149"/>
      <c r="E53" s="149"/>
      <c r="F53" s="149"/>
      <c r="G53" s="149"/>
      <c r="H53" s="149"/>
      <c r="I53" s="149"/>
      <c r="J53" s="149"/>
    </row>
    <row r="54" spans="1:10" ht="14.5" customHeight="1" x14ac:dyDescent="0.35">
      <c r="A54" s="150" t="s">
        <v>218</v>
      </c>
      <c r="B54" s="150"/>
      <c r="C54" s="150"/>
      <c r="D54" s="150"/>
      <c r="E54" s="150"/>
      <c r="F54" s="150"/>
      <c r="G54" s="151">
        <f>G40</f>
        <v>0</v>
      </c>
      <c r="H54" s="151"/>
      <c r="I54" s="151"/>
      <c r="J54" s="151"/>
    </row>
    <row r="55" spans="1:10" ht="14.5" customHeight="1" x14ac:dyDescent="0.35">
      <c r="A55" s="43"/>
      <c r="B55" s="139"/>
      <c r="C55" s="139"/>
      <c r="D55" s="139"/>
      <c r="E55" s="139"/>
      <c r="F55" s="139"/>
      <c r="G55" s="139"/>
      <c r="H55" s="139"/>
      <c r="I55" s="139"/>
      <c r="J55" s="139"/>
    </row>
    <row r="56" spans="1:10" ht="28" customHeight="1" x14ac:dyDescent="0.35">
      <c r="A56" s="39" t="s">
        <v>43</v>
      </c>
      <c r="B56" s="103" t="s">
        <v>44</v>
      </c>
      <c r="C56" s="103"/>
      <c r="D56" s="103"/>
      <c r="E56" s="103"/>
      <c r="F56" s="103"/>
      <c r="G56" s="103" t="s">
        <v>45</v>
      </c>
      <c r="H56" s="103"/>
      <c r="I56" s="103" t="s">
        <v>32</v>
      </c>
      <c r="J56" s="103"/>
    </row>
    <row r="57" spans="1:10" ht="14.5" customHeight="1" x14ac:dyDescent="0.35">
      <c r="A57" s="37" t="s">
        <v>6</v>
      </c>
      <c r="B57" s="137" t="s">
        <v>46</v>
      </c>
      <c r="C57" s="137"/>
      <c r="D57" s="137"/>
      <c r="E57" s="137"/>
      <c r="F57" s="137"/>
      <c r="G57" s="155">
        <v>8.3299999999999999E-2</v>
      </c>
      <c r="H57" s="155"/>
      <c r="I57" s="156">
        <f>G54*G57</f>
        <v>0</v>
      </c>
      <c r="J57" s="156"/>
    </row>
    <row r="58" spans="1:10" x14ac:dyDescent="0.35">
      <c r="A58" s="37" t="s">
        <v>8</v>
      </c>
      <c r="B58" s="137" t="s">
        <v>167</v>
      </c>
      <c r="C58" s="137"/>
      <c r="D58" s="137"/>
      <c r="E58" s="137"/>
      <c r="F58" s="137"/>
      <c r="G58" s="157">
        <v>2.7799999999999998E-2</v>
      </c>
      <c r="H58" s="157"/>
      <c r="I58" s="156">
        <f>G54*G58</f>
        <v>0</v>
      </c>
      <c r="J58" s="156"/>
    </row>
    <row r="59" spans="1:10" ht="14.5" customHeight="1" x14ac:dyDescent="0.35">
      <c r="A59" s="103" t="s">
        <v>37</v>
      </c>
      <c r="B59" s="103"/>
      <c r="C59" s="103"/>
      <c r="D59" s="103"/>
      <c r="E59" s="103"/>
      <c r="F59" s="103"/>
      <c r="G59" s="155"/>
      <c r="H59" s="101"/>
      <c r="I59" s="164">
        <f>SUM(I57:J58)</f>
        <v>0</v>
      </c>
      <c r="J59" s="164"/>
    </row>
    <row r="60" spans="1:10" ht="30.5" customHeight="1" x14ac:dyDescent="0.35">
      <c r="A60" s="165" t="s">
        <v>47</v>
      </c>
      <c r="B60" s="165"/>
      <c r="C60" s="165"/>
      <c r="D60" s="165"/>
      <c r="E60" s="165"/>
      <c r="F60" s="165"/>
      <c r="G60" s="165"/>
      <c r="H60" s="165"/>
      <c r="I60" s="165"/>
      <c r="J60" s="165"/>
    </row>
    <row r="61" spans="1:10" ht="14.5" customHeight="1" x14ac:dyDescent="0.35">
      <c r="A61" s="166" t="s">
        <v>48</v>
      </c>
      <c r="B61" s="166"/>
      <c r="C61" s="166"/>
      <c r="D61" s="166"/>
      <c r="E61" s="166"/>
      <c r="F61" s="166"/>
      <c r="G61" s="166"/>
      <c r="H61" s="166"/>
      <c r="I61" s="166"/>
      <c r="J61" s="166"/>
    </row>
    <row r="62" spans="1:10" ht="14.5" customHeight="1" x14ac:dyDescent="0.35">
      <c r="A62" s="133" t="s">
        <v>49</v>
      </c>
      <c r="B62" s="133"/>
      <c r="C62" s="133"/>
      <c r="D62" s="133"/>
      <c r="E62" s="133"/>
      <c r="F62" s="133"/>
      <c r="G62" s="133"/>
      <c r="H62" s="133"/>
      <c r="I62" s="133"/>
      <c r="J62" s="133"/>
    </row>
    <row r="63" spans="1:10" ht="14.5" customHeight="1" x14ac:dyDescent="0.35">
      <c r="A63" s="132"/>
      <c r="B63" s="132"/>
      <c r="C63" s="132"/>
      <c r="D63" s="132"/>
      <c r="E63" s="132"/>
      <c r="F63" s="132"/>
      <c r="G63" s="132"/>
      <c r="H63" s="132"/>
      <c r="I63" s="132"/>
      <c r="J63" s="132"/>
    </row>
    <row r="64" spans="1:10" x14ac:dyDescent="0.35">
      <c r="A64" s="158" t="s">
        <v>50</v>
      </c>
      <c r="B64" s="158"/>
      <c r="C64" s="158"/>
      <c r="D64" s="158"/>
      <c r="E64" s="158"/>
      <c r="F64" s="158"/>
      <c r="G64" s="158"/>
      <c r="H64" s="158"/>
      <c r="I64" s="158"/>
      <c r="J64" s="158"/>
    </row>
    <row r="65" spans="1:10" ht="14.5" customHeight="1" x14ac:dyDescent="0.35">
      <c r="A65" s="159" t="s">
        <v>51</v>
      </c>
      <c r="B65" s="159"/>
      <c r="C65" s="159"/>
      <c r="D65" s="159"/>
      <c r="E65" s="159"/>
      <c r="F65" s="159"/>
      <c r="G65" s="160">
        <f>G42+I59</f>
        <v>0</v>
      </c>
      <c r="H65" s="160"/>
      <c r="I65" s="160"/>
      <c r="J65" s="160"/>
    </row>
    <row r="66" spans="1:10" x14ac:dyDescent="0.35">
      <c r="A66" s="161"/>
      <c r="B66" s="161"/>
      <c r="C66" s="161"/>
      <c r="D66" s="161"/>
      <c r="E66" s="161"/>
      <c r="F66" s="161"/>
      <c r="G66" s="161"/>
      <c r="H66" s="161"/>
      <c r="I66" s="161"/>
      <c r="J66" s="161"/>
    </row>
    <row r="67" spans="1:10" x14ac:dyDescent="0.35">
      <c r="A67" s="44" t="s">
        <v>52</v>
      </c>
      <c r="B67" s="162" t="s">
        <v>53</v>
      </c>
      <c r="C67" s="162"/>
      <c r="D67" s="162"/>
      <c r="E67" s="162"/>
      <c r="F67" s="162"/>
      <c r="G67" s="162" t="s">
        <v>45</v>
      </c>
      <c r="H67" s="162"/>
      <c r="I67" s="163" t="s">
        <v>32</v>
      </c>
      <c r="J67" s="163"/>
    </row>
    <row r="68" spans="1:10" ht="14.5" customHeight="1" x14ac:dyDescent="0.35">
      <c r="A68" s="37" t="s">
        <v>6</v>
      </c>
      <c r="B68" s="137" t="s">
        <v>54</v>
      </c>
      <c r="C68" s="137"/>
      <c r="D68" s="137"/>
      <c r="E68" s="137"/>
      <c r="F68" s="137"/>
      <c r="G68" s="155">
        <v>0.2</v>
      </c>
      <c r="H68" s="155"/>
      <c r="I68" s="170">
        <f>G65*G68</f>
        <v>0</v>
      </c>
      <c r="J68" s="170"/>
    </row>
    <row r="69" spans="1:10" ht="14.5" customHeight="1" x14ac:dyDescent="0.35">
      <c r="A69" s="37" t="s">
        <v>8</v>
      </c>
      <c r="B69" s="137" t="s">
        <v>55</v>
      </c>
      <c r="C69" s="137"/>
      <c r="D69" s="137"/>
      <c r="E69" s="137"/>
      <c r="F69" s="137"/>
      <c r="G69" s="155">
        <v>2.5000000000000001E-2</v>
      </c>
      <c r="H69" s="155"/>
      <c r="I69" s="170">
        <f>G65*G69</f>
        <v>0</v>
      </c>
      <c r="J69" s="170"/>
    </row>
    <row r="70" spans="1:10" ht="14.5" customHeight="1" x14ac:dyDescent="0.35">
      <c r="A70" s="37" t="s">
        <v>11</v>
      </c>
      <c r="B70" s="167" t="s">
        <v>56</v>
      </c>
      <c r="C70" s="167"/>
      <c r="D70" s="167"/>
      <c r="E70" s="167"/>
      <c r="F70" s="167"/>
      <c r="G70" s="168"/>
      <c r="H70" s="169"/>
      <c r="I70" s="170">
        <f>G65*G70</f>
        <v>0</v>
      </c>
      <c r="J70" s="170"/>
    </row>
    <row r="71" spans="1:10" ht="14.5" customHeight="1" x14ac:dyDescent="0.35">
      <c r="A71" s="37" t="s">
        <v>13</v>
      </c>
      <c r="B71" s="137" t="s">
        <v>57</v>
      </c>
      <c r="C71" s="137"/>
      <c r="D71" s="137"/>
      <c r="E71" s="137"/>
      <c r="F71" s="137"/>
      <c r="G71" s="155">
        <v>1.4999999999999999E-2</v>
      </c>
      <c r="H71" s="155"/>
      <c r="I71" s="170">
        <f>G65*G71</f>
        <v>0</v>
      </c>
      <c r="J71" s="170"/>
    </row>
    <row r="72" spans="1:10" ht="14.5" customHeight="1" x14ac:dyDescent="0.35">
      <c r="A72" s="37" t="s">
        <v>58</v>
      </c>
      <c r="B72" s="137" t="s">
        <v>59</v>
      </c>
      <c r="C72" s="137"/>
      <c r="D72" s="137"/>
      <c r="E72" s="137"/>
      <c r="F72" s="137"/>
      <c r="G72" s="155">
        <v>0.01</v>
      </c>
      <c r="H72" s="155"/>
      <c r="I72" s="170">
        <f>G65*G72</f>
        <v>0</v>
      </c>
      <c r="J72" s="170"/>
    </row>
    <row r="73" spans="1:10" x14ac:dyDescent="0.35">
      <c r="A73" s="37" t="s">
        <v>60</v>
      </c>
      <c r="B73" s="137" t="s">
        <v>61</v>
      </c>
      <c r="C73" s="137"/>
      <c r="D73" s="137"/>
      <c r="E73" s="137"/>
      <c r="F73" s="137"/>
      <c r="G73" s="155">
        <v>6.0000000000000001E-3</v>
      </c>
      <c r="H73" s="155"/>
      <c r="I73" s="170">
        <f>G65*G73</f>
        <v>0</v>
      </c>
      <c r="J73" s="170"/>
    </row>
    <row r="74" spans="1:10" x14ac:dyDescent="0.35">
      <c r="A74" s="37" t="s">
        <v>62</v>
      </c>
      <c r="B74" s="137" t="s">
        <v>63</v>
      </c>
      <c r="C74" s="137"/>
      <c r="D74" s="137"/>
      <c r="E74" s="137"/>
      <c r="F74" s="137"/>
      <c r="G74" s="155">
        <v>2E-3</v>
      </c>
      <c r="H74" s="155"/>
      <c r="I74" s="170">
        <f>G65*G74</f>
        <v>0</v>
      </c>
      <c r="J74" s="170"/>
    </row>
    <row r="75" spans="1:10" x14ac:dyDescent="0.35">
      <c r="A75" s="37" t="s">
        <v>64</v>
      </c>
      <c r="B75" s="137" t="s">
        <v>65</v>
      </c>
      <c r="C75" s="137"/>
      <c r="D75" s="137"/>
      <c r="E75" s="137"/>
      <c r="F75" s="137"/>
      <c r="G75" s="155">
        <v>0.08</v>
      </c>
      <c r="H75" s="155"/>
      <c r="I75" s="170">
        <f>G65*G75</f>
        <v>0</v>
      </c>
      <c r="J75" s="170"/>
    </row>
    <row r="76" spans="1:10" x14ac:dyDescent="0.35">
      <c r="A76" s="103" t="s">
        <v>66</v>
      </c>
      <c r="B76" s="103"/>
      <c r="C76" s="103"/>
      <c r="D76" s="103"/>
      <c r="E76" s="103"/>
      <c r="F76" s="103"/>
      <c r="G76" s="174">
        <f>SUM(G68:H75)</f>
        <v>0.33800000000000002</v>
      </c>
      <c r="H76" s="103"/>
      <c r="I76" s="175">
        <f>SUM(I68:J75)</f>
        <v>0</v>
      </c>
      <c r="J76" s="175"/>
    </row>
    <row r="77" spans="1:10" ht="14.5" customHeight="1" x14ac:dyDescent="0.35">
      <c r="A77" s="173" t="s">
        <v>67</v>
      </c>
      <c r="B77" s="173"/>
      <c r="C77" s="173"/>
      <c r="D77" s="173"/>
      <c r="E77" s="173"/>
      <c r="F77" s="173"/>
      <c r="G77" s="173"/>
      <c r="H77" s="173"/>
      <c r="I77" s="173"/>
      <c r="J77" s="173"/>
    </row>
    <row r="78" spans="1:10" ht="14.5" customHeight="1" x14ac:dyDescent="0.35">
      <c r="A78" s="173" t="s">
        <v>68</v>
      </c>
      <c r="B78" s="173"/>
      <c r="C78" s="173"/>
      <c r="D78" s="173"/>
      <c r="E78" s="173"/>
      <c r="F78" s="173"/>
      <c r="G78" s="173"/>
      <c r="H78" s="173"/>
      <c r="I78" s="173"/>
      <c r="J78" s="173"/>
    </row>
    <row r="79" spans="1:10" ht="29" customHeight="1" x14ac:dyDescent="0.35">
      <c r="A79" s="171" t="s">
        <v>69</v>
      </c>
      <c r="B79" s="171"/>
      <c r="C79" s="171"/>
      <c r="D79" s="171"/>
      <c r="E79" s="171"/>
      <c r="F79" s="171"/>
      <c r="G79" s="171"/>
      <c r="H79" s="171"/>
      <c r="I79" s="171"/>
      <c r="J79" s="171"/>
    </row>
    <row r="80" spans="1:10" ht="29.5" customHeight="1" x14ac:dyDescent="0.35">
      <c r="A80" s="171" t="s">
        <v>70</v>
      </c>
      <c r="B80" s="171"/>
      <c r="C80" s="171"/>
      <c r="D80" s="171"/>
      <c r="E80" s="171"/>
      <c r="F80" s="171"/>
      <c r="G80" s="171"/>
      <c r="H80" s="171"/>
      <c r="I80" s="171"/>
      <c r="J80" s="171"/>
    </row>
    <row r="81" spans="1:10" ht="14.5" customHeight="1" x14ac:dyDescent="0.35">
      <c r="A81" s="172" t="s">
        <v>492</v>
      </c>
      <c r="B81" s="172"/>
      <c r="C81" s="172"/>
      <c r="D81" s="172"/>
      <c r="E81" s="172"/>
      <c r="F81" s="172"/>
      <c r="G81" s="172"/>
      <c r="H81" s="172"/>
      <c r="I81" s="172"/>
      <c r="J81" s="172"/>
    </row>
    <row r="82" spans="1:10" ht="14.5" customHeight="1" x14ac:dyDescent="0.35">
      <c r="A82" s="173" t="s">
        <v>493</v>
      </c>
      <c r="B82" s="173"/>
      <c r="C82" s="173"/>
      <c r="D82" s="173"/>
      <c r="E82" s="173"/>
      <c r="F82" s="173"/>
      <c r="G82" s="173"/>
      <c r="H82" s="173"/>
      <c r="I82" s="173"/>
      <c r="J82" s="173"/>
    </row>
    <row r="83" spans="1:10" x14ac:dyDescent="0.35">
      <c r="A83" s="173" t="s">
        <v>494</v>
      </c>
      <c r="B83" s="173"/>
      <c r="C83" s="173"/>
      <c r="D83" s="173"/>
      <c r="E83" s="173"/>
      <c r="F83" s="173"/>
      <c r="G83" s="173"/>
      <c r="H83" s="173"/>
      <c r="I83" s="173"/>
      <c r="J83" s="173"/>
    </row>
    <row r="84" spans="1:10" ht="14.5" customHeight="1" x14ac:dyDescent="0.35">
      <c r="A84" s="173" t="s">
        <v>495</v>
      </c>
      <c r="B84" s="173"/>
      <c r="C84" s="173"/>
      <c r="D84" s="173"/>
      <c r="E84" s="173"/>
      <c r="F84" s="173"/>
      <c r="G84" s="173"/>
      <c r="H84" s="173"/>
      <c r="I84" s="173"/>
      <c r="J84" s="173"/>
    </row>
    <row r="85" spans="1:10" ht="14.5" customHeight="1" x14ac:dyDescent="0.35">
      <c r="A85" s="173" t="s">
        <v>496</v>
      </c>
      <c r="B85" s="173"/>
      <c r="C85" s="173"/>
      <c r="D85" s="173"/>
      <c r="E85" s="173"/>
      <c r="F85" s="173"/>
      <c r="G85" s="173"/>
      <c r="H85" s="173"/>
      <c r="I85" s="173"/>
      <c r="J85" s="173"/>
    </row>
    <row r="86" spans="1:10" ht="29" customHeight="1" x14ac:dyDescent="0.35">
      <c r="A86" s="171" t="s">
        <v>497</v>
      </c>
      <c r="B86" s="171"/>
      <c r="C86" s="171"/>
      <c r="D86" s="171"/>
      <c r="E86" s="171"/>
      <c r="F86" s="171"/>
      <c r="G86" s="171"/>
      <c r="H86" s="171"/>
      <c r="I86" s="171"/>
      <c r="J86" s="171"/>
    </row>
    <row r="87" spans="1:10" x14ac:dyDescent="0.35">
      <c r="A87" s="43"/>
      <c r="B87" s="43"/>
      <c r="C87" s="43"/>
      <c r="D87" s="43"/>
      <c r="E87" s="43"/>
      <c r="F87" s="43"/>
      <c r="G87" s="43"/>
      <c r="H87" s="43"/>
      <c r="I87" s="43"/>
      <c r="J87" s="43"/>
    </row>
    <row r="88" spans="1:10" ht="14.5" customHeight="1" x14ac:dyDescent="0.35">
      <c r="A88" s="149" t="s">
        <v>71</v>
      </c>
      <c r="B88" s="149"/>
      <c r="C88" s="149"/>
      <c r="D88" s="149"/>
      <c r="E88" s="149"/>
      <c r="F88" s="149"/>
      <c r="G88" s="149"/>
      <c r="H88" s="149"/>
      <c r="I88" s="149"/>
      <c r="J88" s="149"/>
    </row>
    <row r="89" spans="1:10" ht="14.5" customHeight="1" x14ac:dyDescent="0.35">
      <c r="A89" s="43"/>
      <c r="B89" s="139"/>
      <c r="C89" s="139"/>
      <c r="D89" s="139"/>
      <c r="E89" s="139"/>
      <c r="F89" s="139"/>
      <c r="G89" s="139"/>
      <c r="H89" s="139"/>
      <c r="I89" s="139"/>
      <c r="J89" s="139"/>
    </row>
    <row r="90" spans="1:10" ht="14.5" customHeight="1" x14ac:dyDescent="0.35">
      <c r="A90" s="40" t="s">
        <v>72</v>
      </c>
      <c r="B90" s="176" t="s">
        <v>73</v>
      </c>
      <c r="C90" s="176"/>
      <c r="D90" s="176"/>
      <c r="E90" s="176"/>
      <c r="F90" s="176"/>
      <c r="G90" s="176" t="s">
        <v>32</v>
      </c>
      <c r="H90" s="176"/>
      <c r="I90" s="176"/>
      <c r="J90" s="176"/>
    </row>
    <row r="91" spans="1:10" x14ac:dyDescent="0.35">
      <c r="A91" s="14" t="s">
        <v>6</v>
      </c>
      <c r="B91" s="177" t="s">
        <v>74</v>
      </c>
      <c r="C91" s="177"/>
      <c r="D91" s="177"/>
      <c r="E91" s="177"/>
      <c r="F91" s="177"/>
      <c r="G91" s="178">
        <v>0</v>
      </c>
      <c r="H91" s="178"/>
      <c r="I91" s="178"/>
      <c r="J91" s="178"/>
    </row>
    <row r="92" spans="1:10" ht="14.5" customHeight="1" x14ac:dyDescent="0.35">
      <c r="A92" s="14" t="s">
        <v>8</v>
      </c>
      <c r="B92" s="177" t="s">
        <v>75</v>
      </c>
      <c r="C92" s="177"/>
      <c r="D92" s="177"/>
      <c r="E92" s="177"/>
      <c r="F92" s="177"/>
      <c r="G92" s="178">
        <v>0</v>
      </c>
      <c r="H92" s="178"/>
      <c r="I92" s="178"/>
      <c r="J92" s="178"/>
    </row>
    <row r="93" spans="1:10" ht="14.5" customHeight="1" x14ac:dyDescent="0.35">
      <c r="A93" s="14" t="s">
        <v>11</v>
      </c>
      <c r="B93" s="122" t="s">
        <v>168</v>
      </c>
      <c r="C93" s="123"/>
      <c r="D93" s="123"/>
      <c r="E93" s="123"/>
      <c r="F93" s="124"/>
      <c r="G93" s="125">
        <v>0</v>
      </c>
      <c r="H93" s="126"/>
      <c r="I93" s="126"/>
      <c r="J93" s="127"/>
    </row>
    <row r="94" spans="1:10" ht="14.5" customHeight="1" x14ac:dyDescent="0.35">
      <c r="A94" s="14" t="s">
        <v>13</v>
      </c>
      <c r="B94" s="177" t="s">
        <v>165</v>
      </c>
      <c r="C94" s="177"/>
      <c r="D94" s="177"/>
      <c r="E94" s="177"/>
      <c r="F94" s="177"/>
      <c r="G94" s="178">
        <v>0</v>
      </c>
      <c r="H94" s="178"/>
      <c r="I94" s="178"/>
      <c r="J94" s="178"/>
    </row>
    <row r="95" spans="1:10" ht="14.5" customHeight="1" x14ac:dyDescent="0.35">
      <c r="A95" s="14" t="s">
        <v>58</v>
      </c>
      <c r="B95" s="177" t="s">
        <v>76</v>
      </c>
      <c r="C95" s="177"/>
      <c r="D95" s="177"/>
      <c r="E95" s="177"/>
      <c r="F95" s="177"/>
      <c r="G95" s="178">
        <v>0</v>
      </c>
      <c r="H95" s="178"/>
      <c r="I95" s="178"/>
      <c r="J95" s="178"/>
    </row>
    <row r="96" spans="1:10" ht="14.5" customHeight="1" x14ac:dyDescent="0.35">
      <c r="A96" s="14" t="s">
        <v>60</v>
      </c>
      <c r="B96" s="177" t="s">
        <v>77</v>
      </c>
      <c r="C96" s="177"/>
      <c r="D96" s="177"/>
      <c r="E96" s="177"/>
      <c r="F96" s="177"/>
      <c r="G96" s="178">
        <v>0</v>
      </c>
      <c r="H96" s="178"/>
      <c r="I96" s="178"/>
      <c r="J96" s="178"/>
    </row>
    <row r="97" spans="1:10" ht="14.5" customHeight="1" x14ac:dyDescent="0.35">
      <c r="A97" s="14" t="s">
        <v>62</v>
      </c>
      <c r="B97" s="177" t="s">
        <v>166</v>
      </c>
      <c r="C97" s="177"/>
      <c r="D97" s="177"/>
      <c r="E97" s="177"/>
      <c r="F97" s="177"/>
      <c r="G97" s="178">
        <v>0</v>
      </c>
      <c r="H97" s="178"/>
      <c r="I97" s="178"/>
      <c r="J97" s="178"/>
    </row>
    <row r="98" spans="1:10" x14ac:dyDescent="0.35">
      <c r="A98" s="37" t="s">
        <v>64</v>
      </c>
      <c r="B98" s="137" t="s">
        <v>36</v>
      </c>
      <c r="C98" s="137"/>
      <c r="D98" s="137"/>
      <c r="E98" s="137"/>
      <c r="F98" s="137"/>
      <c r="G98" s="100">
        <v>0</v>
      </c>
      <c r="H98" s="100"/>
      <c r="I98" s="100"/>
      <c r="J98" s="100"/>
    </row>
    <row r="99" spans="1:10" x14ac:dyDescent="0.35">
      <c r="A99" s="103" t="s">
        <v>37</v>
      </c>
      <c r="B99" s="103"/>
      <c r="C99" s="103"/>
      <c r="D99" s="103"/>
      <c r="E99" s="103"/>
      <c r="F99" s="103"/>
      <c r="G99" s="102">
        <f>SUM(G91:J98)</f>
        <v>0</v>
      </c>
      <c r="H99" s="102"/>
      <c r="I99" s="102"/>
      <c r="J99" s="102"/>
    </row>
    <row r="100" spans="1:10" x14ac:dyDescent="0.35">
      <c r="A100" s="141" t="s">
        <v>78</v>
      </c>
      <c r="B100" s="141"/>
      <c r="C100" s="141"/>
      <c r="D100" s="141"/>
      <c r="E100" s="141"/>
      <c r="F100" s="141"/>
      <c r="G100" s="141"/>
      <c r="H100" s="141"/>
      <c r="I100" s="141"/>
      <c r="J100" s="141"/>
    </row>
    <row r="101" spans="1:10" ht="14.5" customHeight="1" x14ac:dyDescent="0.35">
      <c r="A101" s="131" t="s">
        <v>79</v>
      </c>
      <c r="B101" s="131"/>
      <c r="C101" s="131"/>
      <c r="D101" s="131"/>
      <c r="E101" s="131"/>
      <c r="F101" s="131"/>
      <c r="G101" s="131"/>
      <c r="H101" s="131"/>
      <c r="I101" s="131"/>
      <c r="J101" s="131"/>
    </row>
    <row r="102" spans="1:10" ht="29" customHeight="1" x14ac:dyDescent="0.35">
      <c r="A102" s="165" t="s">
        <v>502</v>
      </c>
      <c r="B102" s="165"/>
      <c r="C102" s="165"/>
      <c r="D102" s="165"/>
      <c r="E102" s="165"/>
      <c r="F102" s="165"/>
      <c r="G102" s="165"/>
      <c r="H102" s="165"/>
      <c r="I102" s="165"/>
      <c r="J102" s="165"/>
    </row>
    <row r="103" spans="1:10" x14ac:dyDescent="0.35">
      <c r="A103" s="171" t="s">
        <v>503</v>
      </c>
      <c r="B103" s="171"/>
      <c r="C103" s="171"/>
      <c r="D103" s="171"/>
      <c r="E103" s="171"/>
      <c r="F103" s="171"/>
      <c r="G103" s="171"/>
      <c r="H103" s="171"/>
      <c r="I103" s="171"/>
      <c r="J103" s="171"/>
    </row>
    <row r="104" spans="1:10" ht="14.5" customHeight="1" x14ac:dyDescent="0.35">
      <c r="A104" s="6"/>
      <c r="B104" s="6"/>
      <c r="C104" s="6"/>
      <c r="D104" s="6"/>
      <c r="E104" s="6"/>
      <c r="F104" s="6"/>
      <c r="G104" s="6"/>
      <c r="H104" s="6"/>
      <c r="I104" s="6"/>
      <c r="J104" s="6"/>
    </row>
    <row r="105" spans="1:10" ht="14.5" customHeight="1" x14ac:dyDescent="0.35">
      <c r="A105" s="149" t="s">
        <v>80</v>
      </c>
      <c r="B105" s="149"/>
      <c r="C105" s="149"/>
      <c r="D105" s="149"/>
      <c r="E105" s="149"/>
      <c r="F105" s="149"/>
      <c r="G105" s="149"/>
      <c r="H105" s="149"/>
      <c r="I105" s="149"/>
      <c r="J105" s="149"/>
    </row>
    <row r="106" spans="1:10" ht="14.5" customHeight="1" x14ac:dyDescent="0.35">
      <c r="A106" s="43"/>
      <c r="B106" s="139"/>
      <c r="C106" s="139"/>
      <c r="D106" s="139"/>
      <c r="E106" s="139"/>
      <c r="F106" s="139"/>
      <c r="G106" s="139"/>
      <c r="H106" s="139"/>
      <c r="I106" s="139"/>
      <c r="J106" s="139"/>
    </row>
    <row r="107" spans="1:10" ht="14.5" customHeight="1" x14ac:dyDescent="0.35">
      <c r="A107" s="39">
        <v>2</v>
      </c>
      <c r="B107" s="103" t="s">
        <v>81</v>
      </c>
      <c r="C107" s="103"/>
      <c r="D107" s="103"/>
      <c r="E107" s="103"/>
      <c r="F107" s="103"/>
      <c r="G107" s="103" t="s">
        <v>32</v>
      </c>
      <c r="H107" s="103"/>
      <c r="I107" s="103"/>
      <c r="J107" s="103"/>
    </row>
    <row r="108" spans="1:10" ht="14.5" customHeight="1" x14ac:dyDescent="0.35">
      <c r="A108" s="37" t="s">
        <v>43</v>
      </c>
      <c r="B108" s="137" t="s">
        <v>44</v>
      </c>
      <c r="C108" s="137"/>
      <c r="D108" s="137"/>
      <c r="E108" s="137"/>
      <c r="F108" s="137"/>
      <c r="G108" s="100">
        <f>I59</f>
        <v>0</v>
      </c>
      <c r="H108" s="100"/>
      <c r="I108" s="100"/>
      <c r="J108" s="100"/>
    </row>
    <row r="109" spans="1:10" ht="14.5" customHeight="1" x14ac:dyDescent="0.35">
      <c r="A109" s="37" t="s">
        <v>52</v>
      </c>
      <c r="B109" s="137" t="s">
        <v>53</v>
      </c>
      <c r="C109" s="137"/>
      <c r="D109" s="137"/>
      <c r="E109" s="137"/>
      <c r="F109" s="137"/>
      <c r="G109" s="100">
        <f>I76</f>
        <v>0</v>
      </c>
      <c r="H109" s="100"/>
      <c r="I109" s="100"/>
      <c r="J109" s="100"/>
    </row>
    <row r="110" spans="1:10" ht="14.5" customHeight="1" x14ac:dyDescent="0.35">
      <c r="A110" s="37" t="s">
        <v>72</v>
      </c>
      <c r="B110" s="137" t="s">
        <v>73</v>
      </c>
      <c r="C110" s="137"/>
      <c r="D110" s="137"/>
      <c r="E110" s="137"/>
      <c r="F110" s="137"/>
      <c r="G110" s="100">
        <f>G99</f>
        <v>0</v>
      </c>
      <c r="H110" s="100"/>
      <c r="I110" s="100"/>
      <c r="J110" s="100"/>
    </row>
    <row r="111" spans="1:10" ht="14.5" customHeight="1" x14ac:dyDescent="0.35">
      <c r="A111" s="103" t="s">
        <v>37</v>
      </c>
      <c r="B111" s="103"/>
      <c r="C111" s="103"/>
      <c r="D111" s="103"/>
      <c r="E111" s="103"/>
      <c r="F111" s="103"/>
      <c r="G111" s="102">
        <f>SUM(G108:J110)</f>
        <v>0</v>
      </c>
      <c r="H111" s="102"/>
      <c r="I111" s="102"/>
      <c r="J111" s="102"/>
    </row>
    <row r="112" spans="1:10" ht="14.5" customHeight="1" x14ac:dyDescent="0.35">
      <c r="A112" s="43"/>
      <c r="B112" s="139"/>
      <c r="C112" s="139"/>
      <c r="D112" s="139"/>
      <c r="E112" s="139"/>
      <c r="F112" s="139"/>
      <c r="G112" s="139"/>
      <c r="H112" s="139"/>
      <c r="I112" s="139"/>
      <c r="J112" s="139"/>
    </row>
    <row r="113" spans="1:10" ht="14.5" customHeight="1" x14ac:dyDescent="0.35">
      <c r="A113" s="43"/>
      <c r="B113" s="132"/>
      <c r="C113" s="132"/>
      <c r="D113" s="132"/>
      <c r="E113" s="132"/>
      <c r="F113" s="132"/>
      <c r="G113" s="132"/>
      <c r="H113" s="132"/>
      <c r="I113" s="132"/>
      <c r="J113" s="132"/>
    </row>
    <row r="114" spans="1:10" ht="14.5" customHeight="1" x14ac:dyDescent="0.35">
      <c r="A114" s="119" t="s">
        <v>82</v>
      </c>
      <c r="B114" s="119"/>
      <c r="C114" s="119"/>
      <c r="D114" s="119"/>
      <c r="E114" s="119"/>
      <c r="F114" s="119"/>
      <c r="G114" s="119"/>
      <c r="H114" s="119"/>
      <c r="I114" s="119"/>
      <c r="J114" s="119"/>
    </row>
    <row r="115" spans="1:10" ht="14.5" customHeight="1" x14ac:dyDescent="0.35">
      <c r="A115" s="186" t="s">
        <v>220</v>
      </c>
      <c r="B115" s="186"/>
      <c r="C115" s="186"/>
      <c r="D115" s="186"/>
      <c r="E115" s="186"/>
      <c r="F115" s="186"/>
      <c r="G115" s="187">
        <f>G40</f>
        <v>0</v>
      </c>
      <c r="H115" s="187"/>
      <c r="I115" s="187"/>
      <c r="J115" s="187"/>
    </row>
    <row r="116" spans="1:10" ht="14.5" customHeight="1" x14ac:dyDescent="0.35">
      <c r="A116" s="185"/>
      <c r="B116" s="185"/>
      <c r="C116" s="185"/>
      <c r="D116" s="185"/>
      <c r="E116" s="185"/>
      <c r="F116" s="185"/>
      <c r="G116" s="139"/>
      <c r="H116" s="139"/>
      <c r="I116" s="139"/>
      <c r="J116" s="139"/>
    </row>
    <row r="117" spans="1:10" ht="14.5" customHeight="1" x14ac:dyDescent="0.35">
      <c r="A117" s="39">
        <v>3</v>
      </c>
      <c r="B117" s="103" t="s">
        <v>84</v>
      </c>
      <c r="C117" s="103"/>
      <c r="D117" s="103"/>
      <c r="E117" s="103"/>
      <c r="F117" s="103"/>
      <c r="G117" s="174" t="s">
        <v>45</v>
      </c>
      <c r="H117" s="174"/>
      <c r="I117" s="103" t="s">
        <v>32</v>
      </c>
      <c r="J117" s="103"/>
    </row>
    <row r="118" spans="1:10" ht="14.5" customHeight="1" x14ac:dyDescent="0.35">
      <c r="A118" s="37" t="s">
        <v>6</v>
      </c>
      <c r="B118" s="129" t="s">
        <v>85</v>
      </c>
      <c r="C118" s="129"/>
      <c r="D118" s="129"/>
      <c r="E118" s="129"/>
      <c r="F118" s="129"/>
      <c r="G118" s="157">
        <f>(1/12)*0.05</f>
        <v>4.1666666666666666E-3</v>
      </c>
      <c r="H118" s="157"/>
      <c r="I118" s="170">
        <f>G115*G118</f>
        <v>0</v>
      </c>
      <c r="J118" s="170"/>
    </row>
    <row r="119" spans="1:10" ht="14.5" customHeight="1" x14ac:dyDescent="0.35">
      <c r="A119" s="37" t="s">
        <v>8</v>
      </c>
      <c r="B119" s="129" t="s">
        <v>86</v>
      </c>
      <c r="C119" s="129"/>
      <c r="D119" s="129"/>
      <c r="E119" s="129"/>
      <c r="F119" s="129"/>
      <c r="G119" s="157">
        <f>G118*0.08</f>
        <v>3.3333333333333332E-4</v>
      </c>
      <c r="H119" s="157"/>
      <c r="I119" s="181">
        <f>G115*G119</f>
        <v>0</v>
      </c>
      <c r="J119" s="181"/>
    </row>
    <row r="120" spans="1:10" ht="14.5" customHeight="1" x14ac:dyDescent="0.35">
      <c r="A120" s="37" t="s">
        <v>11</v>
      </c>
      <c r="B120" s="129" t="s">
        <v>87</v>
      </c>
      <c r="C120" s="129"/>
      <c r="D120" s="129"/>
      <c r="E120" s="129"/>
      <c r="F120" s="129"/>
      <c r="G120" s="157">
        <f>(1+2/12+(1/3*1/12))*0.08*0.4*0.9</f>
        <v>3.4400000000000007E-2</v>
      </c>
      <c r="H120" s="157"/>
      <c r="I120" s="182">
        <f>G115*G120</f>
        <v>0</v>
      </c>
      <c r="J120" s="183"/>
    </row>
    <row r="121" spans="1:10" x14ac:dyDescent="0.35">
      <c r="A121" s="37" t="s">
        <v>13</v>
      </c>
      <c r="B121" s="129" t="s">
        <v>88</v>
      </c>
      <c r="C121" s="129"/>
      <c r="D121" s="129"/>
      <c r="E121" s="129"/>
      <c r="F121" s="129"/>
      <c r="G121" s="157">
        <f>(7/30)/12</f>
        <v>1.9444444444444445E-2</v>
      </c>
      <c r="H121" s="157"/>
      <c r="I121" s="182">
        <f>G115*G121</f>
        <v>0</v>
      </c>
      <c r="J121" s="183"/>
    </row>
    <row r="122" spans="1:10" ht="14.5" customHeight="1" x14ac:dyDescent="0.35">
      <c r="A122" s="37" t="s">
        <v>58</v>
      </c>
      <c r="B122" s="129" t="s">
        <v>89</v>
      </c>
      <c r="C122" s="129"/>
      <c r="D122" s="129"/>
      <c r="E122" s="129"/>
      <c r="F122" s="129"/>
      <c r="G122" s="157">
        <f>G121*G76</f>
        <v>6.5722222222222224E-3</v>
      </c>
      <c r="H122" s="157"/>
      <c r="I122" s="182">
        <f>G115*G122</f>
        <v>0</v>
      </c>
      <c r="J122" s="183"/>
    </row>
    <row r="123" spans="1:10" x14ac:dyDescent="0.35">
      <c r="A123" s="37" t="s">
        <v>60</v>
      </c>
      <c r="B123" s="129" t="s">
        <v>90</v>
      </c>
      <c r="C123" s="129"/>
      <c r="D123" s="129"/>
      <c r="E123" s="129"/>
      <c r="F123" s="129"/>
      <c r="G123" s="188">
        <f>G121*0.08*0.4</f>
        <v>6.2222222222222236E-4</v>
      </c>
      <c r="H123" s="188"/>
      <c r="I123" s="189">
        <f>G115*G123</f>
        <v>0</v>
      </c>
      <c r="J123" s="190"/>
    </row>
    <row r="124" spans="1:10" x14ac:dyDescent="0.35">
      <c r="A124" s="103" t="s">
        <v>37</v>
      </c>
      <c r="B124" s="103"/>
      <c r="C124" s="103"/>
      <c r="D124" s="103"/>
      <c r="E124" s="103"/>
      <c r="F124" s="103"/>
      <c r="G124" s="191">
        <f>SUM(G118:H123)</f>
        <v>6.5538888888888897E-2</v>
      </c>
      <c r="H124" s="191"/>
      <c r="I124" s="175">
        <f>SUM(I118:J123)</f>
        <v>0</v>
      </c>
      <c r="J124" s="175"/>
    </row>
    <row r="125" spans="1:10" ht="27.5" customHeight="1" x14ac:dyDescent="0.35">
      <c r="A125" s="171" t="s">
        <v>91</v>
      </c>
      <c r="B125" s="171"/>
      <c r="C125" s="171"/>
      <c r="D125" s="171"/>
      <c r="E125" s="171"/>
      <c r="F125" s="171"/>
      <c r="G125" s="171"/>
      <c r="H125" s="171"/>
      <c r="I125" s="171"/>
      <c r="J125" s="171"/>
    </row>
    <row r="126" spans="1:10" x14ac:dyDescent="0.35">
      <c r="A126" s="171" t="s">
        <v>92</v>
      </c>
      <c r="B126" s="171"/>
      <c r="C126" s="171"/>
      <c r="D126" s="171"/>
      <c r="E126" s="171"/>
      <c r="F126" s="171"/>
      <c r="G126" s="171"/>
      <c r="H126" s="171"/>
      <c r="I126" s="171"/>
      <c r="J126" s="171"/>
    </row>
    <row r="127" spans="1:10" ht="41" customHeight="1" x14ac:dyDescent="0.35">
      <c r="A127" s="171" t="s">
        <v>93</v>
      </c>
      <c r="B127" s="171"/>
      <c r="C127" s="171"/>
      <c r="D127" s="171"/>
      <c r="E127" s="171"/>
      <c r="F127" s="171"/>
      <c r="G127" s="171"/>
      <c r="H127" s="171"/>
      <c r="I127" s="171"/>
      <c r="J127" s="171"/>
    </row>
    <row r="128" spans="1:10" ht="29" customHeight="1" x14ac:dyDescent="0.35">
      <c r="A128" s="192" t="s">
        <v>94</v>
      </c>
      <c r="B128" s="154"/>
      <c r="C128" s="154"/>
      <c r="D128" s="154"/>
      <c r="E128" s="154"/>
      <c r="F128" s="154"/>
      <c r="G128" s="154"/>
      <c r="H128" s="154"/>
      <c r="I128" s="154"/>
      <c r="J128" s="154"/>
    </row>
    <row r="129" spans="1:10" ht="38" customHeight="1" x14ac:dyDescent="0.35">
      <c r="A129" s="192" t="s">
        <v>480</v>
      </c>
      <c r="B129" s="192"/>
      <c r="C129" s="192"/>
      <c r="D129" s="192"/>
      <c r="E129" s="192"/>
      <c r="F129" s="192"/>
      <c r="G129" s="192"/>
      <c r="H129" s="192"/>
      <c r="I129" s="192"/>
      <c r="J129" s="192"/>
    </row>
    <row r="130" spans="1:10" x14ac:dyDescent="0.35">
      <c r="A130" s="171" t="s">
        <v>169</v>
      </c>
      <c r="B130" s="171"/>
      <c r="C130" s="171"/>
      <c r="D130" s="171"/>
      <c r="E130" s="171"/>
      <c r="F130" s="171"/>
      <c r="G130" s="171"/>
      <c r="H130" s="171"/>
      <c r="I130" s="171"/>
      <c r="J130" s="171"/>
    </row>
    <row r="131" spans="1:10" ht="27.5" customHeight="1" x14ac:dyDescent="0.35">
      <c r="A131" s="192" t="s">
        <v>170</v>
      </c>
      <c r="B131" s="192"/>
      <c r="C131" s="192"/>
      <c r="D131" s="192"/>
      <c r="E131" s="192"/>
      <c r="F131" s="192"/>
      <c r="G131" s="192"/>
      <c r="H131" s="192"/>
      <c r="I131" s="192"/>
      <c r="J131" s="192"/>
    </row>
    <row r="132" spans="1:10" ht="14.5" customHeight="1" x14ac:dyDescent="0.35">
      <c r="A132" s="193"/>
      <c r="B132" s="193"/>
      <c r="C132" s="193"/>
      <c r="D132" s="193"/>
      <c r="E132" s="193"/>
      <c r="F132" s="193"/>
      <c r="G132" s="193"/>
      <c r="H132" s="193"/>
      <c r="I132" s="193"/>
      <c r="J132" s="193"/>
    </row>
    <row r="133" spans="1:10" ht="14.5" customHeight="1" x14ac:dyDescent="0.35">
      <c r="A133" s="119" t="s">
        <v>95</v>
      </c>
      <c r="B133" s="119"/>
      <c r="C133" s="119"/>
      <c r="D133" s="119"/>
      <c r="E133" s="119"/>
      <c r="F133" s="119"/>
      <c r="G133" s="119"/>
      <c r="H133" s="119"/>
      <c r="I133" s="119"/>
      <c r="J133" s="119"/>
    </row>
    <row r="134" spans="1:10" ht="29.5" customHeight="1" x14ac:dyDescent="0.35">
      <c r="A134" s="194" t="s">
        <v>96</v>
      </c>
      <c r="B134" s="194"/>
      <c r="C134" s="194"/>
      <c r="D134" s="194"/>
      <c r="E134" s="194"/>
      <c r="F134" s="194"/>
      <c r="G134" s="194"/>
      <c r="H134" s="194"/>
      <c r="I134" s="194"/>
      <c r="J134" s="194"/>
    </row>
    <row r="135" spans="1:10" ht="14.5" customHeight="1" x14ac:dyDescent="0.35">
      <c r="A135" s="195" t="s">
        <v>97</v>
      </c>
      <c r="B135" s="195"/>
      <c r="C135" s="195"/>
      <c r="D135" s="195"/>
      <c r="E135" s="195"/>
      <c r="F135" s="195"/>
      <c r="G135" s="195"/>
      <c r="H135" s="195"/>
      <c r="I135" s="195"/>
      <c r="J135" s="195"/>
    </row>
    <row r="136" spans="1:10" ht="14.5" customHeight="1" x14ac:dyDescent="0.35">
      <c r="A136" s="43"/>
      <c r="B136" s="132"/>
      <c r="C136" s="132"/>
      <c r="D136" s="132"/>
      <c r="E136" s="132"/>
      <c r="F136" s="132"/>
      <c r="G136" s="132"/>
      <c r="H136" s="132"/>
      <c r="I136" s="132"/>
      <c r="J136" s="132"/>
    </row>
    <row r="137" spans="1:10" ht="14.5" customHeight="1" x14ac:dyDescent="0.35">
      <c r="A137" s="149" t="s">
        <v>98</v>
      </c>
      <c r="B137" s="149"/>
      <c r="C137" s="149"/>
      <c r="D137" s="149"/>
      <c r="E137" s="149"/>
      <c r="F137" s="149"/>
      <c r="G137" s="149"/>
      <c r="H137" s="149"/>
      <c r="I137" s="149"/>
      <c r="J137" s="149"/>
    </row>
    <row r="138" spans="1:10" ht="14.5" customHeight="1" x14ac:dyDescent="0.35">
      <c r="A138" s="186" t="s">
        <v>219</v>
      </c>
      <c r="B138" s="186"/>
      <c r="C138" s="186"/>
      <c r="D138" s="186"/>
      <c r="E138" s="186"/>
      <c r="F138" s="186"/>
      <c r="G138" s="187">
        <f>G40</f>
        <v>0</v>
      </c>
      <c r="H138" s="196"/>
      <c r="I138" s="196"/>
      <c r="J138" s="196"/>
    </row>
    <row r="139" spans="1:10" ht="14.5" customHeight="1" x14ac:dyDescent="0.35">
      <c r="A139" s="7"/>
      <c r="B139" s="7"/>
      <c r="C139" s="7"/>
      <c r="D139" s="7"/>
      <c r="E139" s="7"/>
      <c r="F139" s="7"/>
      <c r="G139" s="45"/>
      <c r="H139" s="45"/>
      <c r="I139" s="45"/>
      <c r="J139" s="45"/>
    </row>
    <row r="140" spans="1:10" ht="14.5" customHeight="1" x14ac:dyDescent="0.35">
      <c r="A140" s="44" t="s">
        <v>100</v>
      </c>
      <c r="B140" s="162" t="s">
        <v>101</v>
      </c>
      <c r="C140" s="162"/>
      <c r="D140" s="162"/>
      <c r="E140" s="162"/>
      <c r="F140" s="162"/>
      <c r="G140" s="103" t="s">
        <v>102</v>
      </c>
      <c r="H140" s="103"/>
      <c r="I140" s="103" t="s">
        <v>32</v>
      </c>
      <c r="J140" s="103"/>
    </row>
    <row r="141" spans="1:10" ht="14.5" customHeight="1" x14ac:dyDescent="0.35">
      <c r="A141" s="37" t="s">
        <v>6</v>
      </c>
      <c r="B141" s="137" t="s">
        <v>103</v>
      </c>
      <c r="C141" s="137"/>
      <c r="D141" s="137"/>
      <c r="E141" s="137"/>
      <c r="F141" s="137"/>
      <c r="G141" s="157">
        <f>1/12</f>
        <v>8.3333333333333329E-2</v>
      </c>
      <c r="H141" s="157"/>
      <c r="I141" s="100">
        <f>G141*G138</f>
        <v>0</v>
      </c>
      <c r="J141" s="100"/>
    </row>
    <row r="142" spans="1:10" ht="14.5" customHeight="1" x14ac:dyDescent="0.35">
      <c r="A142" s="37" t="s">
        <v>8</v>
      </c>
      <c r="B142" s="137" t="s">
        <v>104</v>
      </c>
      <c r="C142" s="137"/>
      <c r="D142" s="137"/>
      <c r="E142" s="137"/>
      <c r="F142" s="137"/>
      <c r="G142" s="157">
        <f>(1/30)/12</f>
        <v>2.7777777777777779E-3</v>
      </c>
      <c r="H142" s="157"/>
      <c r="I142" s="100">
        <f>G138*G142</f>
        <v>0</v>
      </c>
      <c r="J142" s="100"/>
    </row>
    <row r="143" spans="1:10" ht="14.5" customHeight="1" x14ac:dyDescent="0.35">
      <c r="A143" s="37" t="s">
        <v>11</v>
      </c>
      <c r="B143" s="137" t="s">
        <v>105</v>
      </c>
      <c r="C143" s="137"/>
      <c r="D143" s="137"/>
      <c r="E143" s="137"/>
      <c r="F143" s="137"/>
      <c r="G143" s="157">
        <f>(5/30)/12*0.015</f>
        <v>2.0833333333333332E-4</v>
      </c>
      <c r="H143" s="157"/>
      <c r="I143" s="100">
        <f>G138*G143</f>
        <v>0</v>
      </c>
      <c r="J143" s="100"/>
    </row>
    <row r="144" spans="1:10" ht="14.5" customHeight="1" x14ac:dyDescent="0.35">
      <c r="A144" s="37" t="s">
        <v>13</v>
      </c>
      <c r="B144" s="137" t="s">
        <v>106</v>
      </c>
      <c r="C144" s="137"/>
      <c r="D144" s="137"/>
      <c r="E144" s="137"/>
      <c r="F144" s="137"/>
      <c r="G144" s="157">
        <f>1/12*0.0078</f>
        <v>6.4999999999999997E-4</v>
      </c>
      <c r="H144" s="157"/>
      <c r="I144" s="100">
        <f>G138*G144</f>
        <v>0</v>
      </c>
      <c r="J144" s="100"/>
    </row>
    <row r="145" spans="1:10" ht="14.5" customHeight="1" x14ac:dyDescent="0.35">
      <c r="A145" s="37" t="s">
        <v>58</v>
      </c>
      <c r="B145" s="137" t="s">
        <v>107</v>
      </c>
      <c r="C145" s="137"/>
      <c r="D145" s="137"/>
      <c r="E145" s="137"/>
      <c r="F145" s="137"/>
      <c r="G145" s="157">
        <f>((1/12)+(1/3*1/12))*0.02607*6/12</f>
        <v>1.4483333333333334E-3</v>
      </c>
      <c r="H145" s="157"/>
      <c r="I145" s="100">
        <f>G138*G145</f>
        <v>0</v>
      </c>
      <c r="J145" s="100"/>
    </row>
    <row r="146" spans="1:10" ht="14.5" customHeight="1" x14ac:dyDescent="0.35">
      <c r="A146" s="37" t="s">
        <v>60</v>
      </c>
      <c r="B146" s="137" t="s">
        <v>108</v>
      </c>
      <c r="C146" s="137"/>
      <c r="D146" s="137"/>
      <c r="E146" s="137"/>
      <c r="F146" s="137"/>
      <c r="G146" s="157">
        <f>(5/30/12)</f>
        <v>1.3888888888888888E-2</v>
      </c>
      <c r="H146" s="157"/>
      <c r="I146" s="100">
        <f>G138*G146</f>
        <v>0</v>
      </c>
      <c r="J146" s="100"/>
    </row>
    <row r="147" spans="1:10" ht="14.5" customHeight="1" x14ac:dyDescent="0.35">
      <c r="A147" s="210" t="s">
        <v>109</v>
      </c>
      <c r="B147" s="210"/>
      <c r="C147" s="210"/>
      <c r="D147" s="210"/>
      <c r="E147" s="210"/>
      <c r="F147" s="210"/>
      <c r="G147" s="211">
        <f>SUM(G141:H146)</f>
        <v>0.10230666666666666</v>
      </c>
      <c r="H147" s="211"/>
      <c r="I147" s="212">
        <f>SUM(I141:J146)</f>
        <v>0</v>
      </c>
      <c r="J147" s="212"/>
    </row>
    <row r="148" spans="1:10" x14ac:dyDescent="0.35">
      <c r="A148" s="38" t="s">
        <v>62</v>
      </c>
      <c r="B148" s="213" t="s">
        <v>110</v>
      </c>
      <c r="C148" s="213"/>
      <c r="D148" s="213"/>
      <c r="E148" s="213"/>
      <c r="F148" s="214"/>
      <c r="G148" s="206">
        <f>(G147-G145)*(2/12+(1/3*1/12))</f>
        <v>1.961134259259259E-2</v>
      </c>
      <c r="H148" s="214"/>
      <c r="I148" s="208">
        <f>G138*G148</f>
        <v>0</v>
      </c>
      <c r="J148" s="209"/>
    </row>
    <row r="149" spans="1:10" ht="14.5" customHeight="1" x14ac:dyDescent="0.35">
      <c r="A149" s="197" t="s">
        <v>111</v>
      </c>
      <c r="B149" s="198"/>
      <c r="C149" s="198"/>
      <c r="D149" s="198"/>
      <c r="E149" s="198"/>
      <c r="F149" s="199"/>
      <c r="G149" s="200">
        <f>SUM(G147:H148)</f>
        <v>0.12191800925925925</v>
      </c>
      <c r="H149" s="201"/>
      <c r="I149" s="202">
        <f>SUM(I147:J148)</f>
        <v>0</v>
      </c>
      <c r="J149" s="203"/>
    </row>
    <row r="150" spans="1:10" ht="14.5" customHeight="1" x14ac:dyDescent="0.35">
      <c r="A150" s="38" t="s">
        <v>64</v>
      </c>
      <c r="B150" s="204" t="s">
        <v>112</v>
      </c>
      <c r="C150" s="204"/>
      <c r="D150" s="204"/>
      <c r="E150" s="204"/>
      <c r="F150" s="205"/>
      <c r="G150" s="206">
        <f>G149*G76</f>
        <v>4.120828712962963E-2</v>
      </c>
      <c r="H150" s="207"/>
      <c r="I150" s="208">
        <f>G138*G150</f>
        <v>0</v>
      </c>
      <c r="J150" s="209"/>
    </row>
    <row r="151" spans="1:10" x14ac:dyDescent="0.35">
      <c r="A151" s="217" t="s">
        <v>37</v>
      </c>
      <c r="B151" s="213"/>
      <c r="C151" s="213"/>
      <c r="D151" s="213"/>
      <c r="E151" s="213"/>
      <c r="F151" s="214"/>
      <c r="G151" s="218">
        <f>SUM(G149:H150)</f>
        <v>0.16312629638888887</v>
      </c>
      <c r="H151" s="219"/>
      <c r="I151" s="220">
        <f>G138*G151</f>
        <v>0</v>
      </c>
      <c r="J151" s="221"/>
    </row>
    <row r="152" spans="1:10" ht="27.5" customHeight="1" x14ac:dyDescent="0.35">
      <c r="A152" s="222" t="s">
        <v>113</v>
      </c>
      <c r="B152" s="222"/>
      <c r="C152" s="222"/>
      <c r="D152" s="222"/>
      <c r="E152" s="222"/>
      <c r="F152" s="222"/>
      <c r="G152" s="222"/>
      <c r="H152" s="222"/>
      <c r="I152" s="222"/>
      <c r="J152" s="222"/>
    </row>
    <row r="153" spans="1:10" ht="14.5" customHeight="1" x14ac:dyDescent="0.35">
      <c r="A153" s="171" t="s">
        <v>114</v>
      </c>
      <c r="B153" s="171"/>
      <c r="C153" s="171"/>
      <c r="D153" s="171"/>
      <c r="E153" s="171"/>
      <c r="F153" s="171"/>
      <c r="G153" s="171"/>
      <c r="H153" s="171"/>
      <c r="I153" s="171"/>
      <c r="J153" s="171"/>
    </row>
    <row r="154" spans="1:10" ht="14.5" customHeight="1" x14ac:dyDescent="0.35">
      <c r="A154" s="171" t="s">
        <v>115</v>
      </c>
      <c r="B154" s="171"/>
      <c r="C154" s="171"/>
      <c r="D154" s="171"/>
      <c r="E154" s="171"/>
      <c r="F154" s="171"/>
      <c r="G154" s="171"/>
      <c r="H154" s="171"/>
      <c r="I154" s="171"/>
      <c r="J154" s="171"/>
    </row>
    <row r="155" spans="1:10" ht="29.5" customHeight="1" x14ac:dyDescent="0.35">
      <c r="A155" s="171" t="s">
        <v>116</v>
      </c>
      <c r="B155" s="171"/>
      <c r="C155" s="171"/>
      <c r="D155" s="171"/>
      <c r="E155" s="171"/>
      <c r="F155" s="171"/>
      <c r="G155" s="171"/>
      <c r="H155" s="171"/>
      <c r="I155" s="171"/>
      <c r="J155" s="171"/>
    </row>
    <row r="156" spans="1:10" ht="32" customHeight="1" x14ac:dyDescent="0.35">
      <c r="A156" s="171" t="s">
        <v>483</v>
      </c>
      <c r="B156" s="171"/>
      <c r="C156" s="171"/>
      <c r="D156" s="171"/>
      <c r="E156" s="171"/>
      <c r="F156" s="171"/>
      <c r="G156" s="171"/>
      <c r="H156" s="171"/>
      <c r="I156" s="171"/>
      <c r="J156" s="171"/>
    </row>
    <row r="157" spans="1:10" ht="42.5" customHeight="1" x14ac:dyDescent="0.35">
      <c r="A157" s="171" t="s">
        <v>484</v>
      </c>
      <c r="B157" s="171"/>
      <c r="C157" s="171"/>
      <c r="D157" s="171"/>
      <c r="E157" s="171"/>
      <c r="F157" s="171"/>
      <c r="G157" s="171"/>
      <c r="H157" s="171"/>
      <c r="I157" s="171"/>
      <c r="J157" s="171"/>
    </row>
    <row r="158" spans="1:10" ht="43.5" customHeight="1" x14ac:dyDescent="0.35">
      <c r="A158" s="171" t="s">
        <v>485</v>
      </c>
      <c r="B158" s="171"/>
      <c r="C158" s="171"/>
      <c r="D158" s="171"/>
      <c r="E158" s="171"/>
      <c r="F158" s="171"/>
      <c r="G158" s="171"/>
      <c r="H158" s="171"/>
      <c r="I158" s="171"/>
      <c r="J158" s="171"/>
    </row>
    <row r="159" spans="1:10" x14ac:dyDescent="0.35">
      <c r="A159" s="215" t="s">
        <v>486</v>
      </c>
      <c r="B159" s="216"/>
      <c r="C159" s="216"/>
      <c r="D159" s="216"/>
      <c r="E159" s="216"/>
      <c r="F159" s="216"/>
      <c r="G159" s="216"/>
      <c r="H159" s="216"/>
      <c r="I159" s="216"/>
      <c r="J159" s="216"/>
    </row>
    <row r="160" spans="1:10" ht="42" customHeight="1" x14ac:dyDescent="0.35">
      <c r="A160" s="195" t="s">
        <v>487</v>
      </c>
      <c r="B160" s="195"/>
      <c r="C160" s="195"/>
      <c r="D160" s="195"/>
      <c r="E160" s="195"/>
      <c r="F160" s="195"/>
      <c r="G160" s="195"/>
      <c r="H160" s="195"/>
      <c r="I160" s="195"/>
      <c r="J160" s="195"/>
    </row>
    <row r="161" spans="1:10" ht="28" customHeight="1" x14ac:dyDescent="0.35">
      <c r="A161" s="195" t="s">
        <v>488</v>
      </c>
      <c r="B161" s="195"/>
      <c r="C161" s="195"/>
      <c r="D161" s="195"/>
      <c r="E161" s="195"/>
      <c r="F161" s="195"/>
      <c r="G161" s="195"/>
      <c r="H161" s="195"/>
      <c r="I161" s="195"/>
      <c r="J161" s="195"/>
    </row>
    <row r="162" spans="1:10" ht="14.5" customHeight="1" x14ac:dyDescent="0.35">
      <c r="A162" s="215" t="s">
        <v>489</v>
      </c>
      <c r="B162" s="216"/>
      <c r="C162" s="216"/>
      <c r="D162" s="216"/>
      <c r="E162" s="216"/>
      <c r="F162" s="216"/>
      <c r="G162" s="216"/>
      <c r="H162" s="216"/>
      <c r="I162" s="216"/>
      <c r="J162" s="216"/>
    </row>
    <row r="163" spans="1:10" ht="14.5" customHeight="1" x14ac:dyDescent="0.35">
      <c r="A163" s="43"/>
      <c r="B163" s="139"/>
      <c r="C163" s="139"/>
      <c r="D163" s="139"/>
      <c r="E163" s="139"/>
      <c r="F163" s="139"/>
      <c r="G163" s="139"/>
      <c r="H163" s="139"/>
      <c r="I163" s="139"/>
      <c r="J163" s="139"/>
    </row>
    <row r="164" spans="1:10" ht="14.5" customHeight="1" x14ac:dyDescent="0.35">
      <c r="A164" s="149" t="s">
        <v>117</v>
      </c>
      <c r="B164" s="149"/>
      <c r="C164" s="149"/>
      <c r="D164" s="149"/>
      <c r="E164" s="149"/>
      <c r="F164" s="149"/>
      <c r="G164" s="149"/>
      <c r="H164" s="149"/>
      <c r="I164" s="149"/>
      <c r="J164" s="149"/>
    </row>
    <row r="165" spans="1:10" ht="14.5" customHeight="1" x14ac:dyDescent="0.35">
      <c r="A165" s="223"/>
      <c r="B165" s="223"/>
      <c r="C165" s="223"/>
      <c r="D165" s="223"/>
      <c r="E165" s="223"/>
      <c r="F165" s="223"/>
      <c r="G165" s="224"/>
      <c r="H165" s="224"/>
      <c r="I165" s="224"/>
      <c r="J165" s="224"/>
    </row>
    <row r="166" spans="1:10" x14ac:dyDescent="0.35">
      <c r="A166" s="39" t="s">
        <v>118</v>
      </c>
      <c r="B166" s="103" t="s">
        <v>119</v>
      </c>
      <c r="C166" s="103"/>
      <c r="D166" s="103"/>
      <c r="E166" s="103"/>
      <c r="F166" s="103"/>
      <c r="G166" s="103" t="s">
        <v>32</v>
      </c>
      <c r="H166" s="103"/>
      <c r="I166" s="103"/>
      <c r="J166" s="103"/>
    </row>
    <row r="167" spans="1:10" x14ac:dyDescent="0.35">
      <c r="A167" s="37" t="s">
        <v>6</v>
      </c>
      <c r="B167" s="137" t="s">
        <v>120</v>
      </c>
      <c r="C167" s="137"/>
      <c r="D167" s="137"/>
      <c r="E167" s="137"/>
      <c r="F167" s="137"/>
      <c r="G167" s="170">
        <v>0</v>
      </c>
      <c r="H167" s="170"/>
      <c r="I167" s="170"/>
      <c r="J167" s="170"/>
    </row>
    <row r="168" spans="1:10" x14ac:dyDescent="0.35">
      <c r="A168" s="103" t="s">
        <v>37</v>
      </c>
      <c r="B168" s="103"/>
      <c r="C168" s="103"/>
      <c r="D168" s="103"/>
      <c r="E168" s="103"/>
      <c r="F168" s="103"/>
      <c r="G168" s="175">
        <f>SUM(G167)</f>
        <v>0</v>
      </c>
      <c r="H168" s="175"/>
      <c r="I168" s="175"/>
      <c r="J168" s="175"/>
    </row>
    <row r="169" spans="1:10" ht="14.5" customHeight="1" x14ac:dyDescent="0.35">
      <c r="A169" s="252" t="s">
        <v>190</v>
      </c>
      <c r="B169" s="252"/>
      <c r="C169" s="252"/>
      <c r="D169" s="252"/>
      <c r="E169" s="252"/>
      <c r="F169" s="252"/>
      <c r="G169" s="252"/>
      <c r="H169" s="252"/>
      <c r="I169" s="252"/>
      <c r="J169" s="252"/>
    </row>
    <row r="170" spans="1:10" ht="14.5" customHeight="1" x14ac:dyDescent="0.35">
      <c r="A170" s="43"/>
      <c r="B170" s="132"/>
      <c r="C170" s="132"/>
      <c r="D170" s="132"/>
      <c r="E170" s="132"/>
      <c r="F170" s="132"/>
      <c r="G170" s="132"/>
      <c r="H170" s="132"/>
      <c r="I170" s="132"/>
      <c r="J170" s="132"/>
    </row>
    <row r="171" spans="1:10" ht="14.5" customHeight="1" x14ac:dyDescent="0.35">
      <c r="A171" s="149" t="s">
        <v>122</v>
      </c>
      <c r="B171" s="149"/>
      <c r="C171" s="149"/>
      <c r="D171" s="149"/>
      <c r="E171" s="149"/>
      <c r="F171" s="149"/>
      <c r="G171" s="149"/>
      <c r="H171" s="149"/>
      <c r="I171" s="149"/>
      <c r="J171" s="149"/>
    </row>
    <row r="172" spans="1:10" x14ac:dyDescent="0.35">
      <c r="A172" s="43"/>
      <c r="B172" s="139"/>
      <c r="C172" s="139"/>
      <c r="D172" s="139"/>
      <c r="E172" s="139"/>
      <c r="F172" s="139"/>
      <c r="G172" s="179"/>
      <c r="H172" s="179"/>
      <c r="I172" s="179"/>
      <c r="J172" s="179"/>
    </row>
    <row r="173" spans="1:10" ht="14.5" customHeight="1" x14ac:dyDescent="0.35">
      <c r="A173" s="39">
        <v>4</v>
      </c>
      <c r="B173" s="103" t="s">
        <v>123</v>
      </c>
      <c r="C173" s="103"/>
      <c r="D173" s="103"/>
      <c r="E173" s="103"/>
      <c r="F173" s="103"/>
      <c r="G173" s="103" t="s">
        <v>32</v>
      </c>
      <c r="H173" s="103"/>
      <c r="I173" s="103"/>
      <c r="J173" s="103"/>
    </row>
    <row r="174" spans="1:10" ht="14.5" customHeight="1" x14ac:dyDescent="0.35">
      <c r="A174" s="37" t="s">
        <v>100</v>
      </c>
      <c r="B174" s="137" t="s">
        <v>124</v>
      </c>
      <c r="C174" s="137"/>
      <c r="D174" s="137"/>
      <c r="E174" s="137"/>
      <c r="F174" s="137"/>
      <c r="G174" s="100">
        <f>I151</f>
        <v>0</v>
      </c>
      <c r="H174" s="100"/>
      <c r="I174" s="100"/>
      <c r="J174" s="100"/>
    </row>
    <row r="175" spans="1:10" x14ac:dyDescent="0.35">
      <c r="A175" s="37" t="s">
        <v>118</v>
      </c>
      <c r="B175" s="148" t="s">
        <v>125</v>
      </c>
      <c r="C175" s="148"/>
      <c r="D175" s="148"/>
      <c r="E175" s="148"/>
      <c r="F175" s="148"/>
      <c r="G175" s="100">
        <f>G168</f>
        <v>0</v>
      </c>
      <c r="H175" s="100"/>
      <c r="I175" s="100"/>
      <c r="J175" s="100"/>
    </row>
    <row r="176" spans="1:10" x14ac:dyDescent="0.35">
      <c r="A176" s="103" t="s">
        <v>37</v>
      </c>
      <c r="B176" s="103"/>
      <c r="C176" s="103"/>
      <c r="D176" s="103"/>
      <c r="E176" s="103"/>
      <c r="F176" s="103"/>
      <c r="G176" s="102">
        <f>SUM(G174:J175)</f>
        <v>0</v>
      </c>
      <c r="H176" s="102"/>
      <c r="I176" s="102"/>
      <c r="J176" s="102"/>
    </row>
    <row r="177" spans="1:10" ht="14.5" customHeight="1" x14ac:dyDescent="0.35">
      <c r="A177" s="43"/>
      <c r="B177" s="139"/>
      <c r="C177" s="139"/>
      <c r="D177" s="139"/>
      <c r="E177" s="139"/>
      <c r="F177" s="139"/>
      <c r="G177" s="139"/>
      <c r="H177" s="139"/>
      <c r="I177" s="139"/>
      <c r="J177" s="139"/>
    </row>
    <row r="178" spans="1:10" x14ac:dyDescent="0.35">
      <c r="A178" s="43"/>
      <c r="B178" s="132"/>
      <c r="C178" s="132"/>
      <c r="D178" s="132"/>
      <c r="E178" s="132"/>
      <c r="F178" s="132"/>
      <c r="G178" s="132"/>
      <c r="H178" s="132"/>
      <c r="I178" s="132"/>
      <c r="J178" s="132"/>
    </row>
    <row r="179" spans="1:10" ht="14.5" customHeight="1" x14ac:dyDescent="0.35">
      <c r="A179" s="225" t="s">
        <v>126</v>
      </c>
      <c r="B179" s="225"/>
      <c r="C179" s="225"/>
      <c r="D179" s="225"/>
      <c r="E179" s="225"/>
      <c r="F179" s="225"/>
      <c r="G179" s="225"/>
      <c r="H179" s="225"/>
      <c r="I179" s="225"/>
      <c r="J179" s="225"/>
    </row>
    <row r="180" spans="1:10" ht="14.5" customHeight="1" x14ac:dyDescent="0.35">
      <c r="A180" s="30"/>
      <c r="B180" s="226"/>
      <c r="C180" s="226"/>
      <c r="D180" s="226"/>
      <c r="E180" s="226"/>
      <c r="F180" s="226"/>
      <c r="G180" s="226"/>
      <c r="H180" s="226"/>
      <c r="I180" s="226"/>
      <c r="J180" s="226"/>
    </row>
    <row r="181" spans="1:10" x14ac:dyDescent="0.35">
      <c r="A181" s="59">
        <v>5</v>
      </c>
      <c r="B181" s="227" t="s">
        <v>127</v>
      </c>
      <c r="C181" s="227"/>
      <c r="D181" s="227"/>
      <c r="E181" s="227"/>
      <c r="F181" s="227"/>
      <c r="G181" s="176" t="s">
        <v>32</v>
      </c>
      <c r="H181" s="176"/>
      <c r="I181" s="176"/>
      <c r="J181" s="176"/>
    </row>
    <row r="182" spans="1:10" ht="14.5" customHeight="1" x14ac:dyDescent="0.35">
      <c r="A182" s="14" t="s">
        <v>6</v>
      </c>
      <c r="B182" s="253" t="s">
        <v>389</v>
      </c>
      <c r="C182" s="254"/>
      <c r="D182" s="254"/>
      <c r="E182" s="254"/>
      <c r="F182" s="255"/>
      <c r="G182" s="125">
        <f>INSUMOS!E13</f>
        <v>0</v>
      </c>
      <c r="H182" s="126"/>
      <c r="I182" s="126"/>
      <c r="J182" s="127"/>
    </row>
    <row r="183" spans="1:10" ht="14.5" customHeight="1" x14ac:dyDescent="0.35">
      <c r="A183" s="14" t="s">
        <v>8</v>
      </c>
      <c r="B183" s="253" t="s">
        <v>390</v>
      </c>
      <c r="C183" s="254"/>
      <c r="D183" s="254"/>
      <c r="E183" s="254"/>
      <c r="F183" s="255"/>
      <c r="G183" s="125">
        <f>INSUMOS!F32</f>
        <v>0</v>
      </c>
      <c r="H183" s="126"/>
      <c r="I183" s="126"/>
      <c r="J183" s="127"/>
    </row>
    <row r="184" spans="1:10" x14ac:dyDescent="0.35">
      <c r="A184" s="176" t="s">
        <v>66</v>
      </c>
      <c r="B184" s="176"/>
      <c r="C184" s="176"/>
      <c r="D184" s="176"/>
      <c r="E184" s="176"/>
      <c r="F184" s="176"/>
      <c r="G184" s="228">
        <f>SUM(G182:J183)</f>
        <v>0</v>
      </c>
      <c r="H184" s="228"/>
      <c r="I184" s="228"/>
      <c r="J184" s="228"/>
    </row>
    <row r="185" spans="1:10" ht="14.5" customHeight="1" x14ac:dyDescent="0.35">
      <c r="A185" s="230" t="s">
        <v>391</v>
      </c>
      <c r="B185" s="230"/>
      <c r="C185" s="230"/>
      <c r="D185" s="230"/>
      <c r="E185" s="230"/>
      <c r="F185" s="230"/>
      <c r="G185" s="230"/>
      <c r="H185" s="230"/>
      <c r="I185" s="230"/>
      <c r="J185" s="230"/>
    </row>
    <row r="186" spans="1:10" ht="14.5" customHeight="1" x14ac:dyDescent="0.35">
      <c r="A186" s="41"/>
      <c r="B186" s="229"/>
      <c r="C186" s="229"/>
      <c r="D186" s="229"/>
      <c r="E186" s="229"/>
      <c r="F186" s="229"/>
      <c r="G186" s="229"/>
      <c r="H186" s="229"/>
      <c r="I186" s="229"/>
      <c r="J186" s="229"/>
    </row>
    <row r="187" spans="1:10" ht="14.5" customHeight="1" x14ac:dyDescent="0.35">
      <c r="A187" s="225" t="s">
        <v>128</v>
      </c>
      <c r="B187" s="225"/>
      <c r="C187" s="225"/>
      <c r="D187" s="225"/>
      <c r="E187" s="225"/>
      <c r="F187" s="225"/>
      <c r="G187" s="225"/>
      <c r="H187" s="225"/>
      <c r="I187" s="225"/>
      <c r="J187" s="225"/>
    </row>
    <row r="188" spans="1:10" x14ac:dyDescent="0.35">
      <c r="A188" s="233" t="s">
        <v>186</v>
      </c>
      <c r="B188" s="233"/>
      <c r="C188" s="233"/>
      <c r="D188" s="233"/>
      <c r="E188" s="233"/>
      <c r="F188" s="233"/>
      <c r="G188" s="234">
        <f>G42+G111+I124+G176+G184</f>
        <v>0</v>
      </c>
      <c r="H188" s="235"/>
      <c r="I188" s="235"/>
      <c r="J188" s="235"/>
    </row>
    <row r="189" spans="1:10" ht="14.5" customHeight="1" x14ac:dyDescent="0.35">
      <c r="A189" s="233" t="s">
        <v>129</v>
      </c>
      <c r="B189" s="233"/>
      <c r="C189" s="233"/>
      <c r="D189" s="233"/>
      <c r="E189" s="233"/>
      <c r="F189" s="233"/>
      <c r="G189" s="234">
        <f>G188+I192</f>
        <v>0</v>
      </c>
      <c r="H189" s="235"/>
      <c r="I189" s="235"/>
      <c r="J189" s="235"/>
    </row>
    <row r="190" spans="1:10" x14ac:dyDescent="0.35">
      <c r="A190" s="233" t="s">
        <v>130</v>
      </c>
      <c r="B190" s="233"/>
      <c r="C190" s="233"/>
      <c r="D190" s="233"/>
      <c r="E190" s="233"/>
      <c r="F190" s="233"/>
      <c r="G190" s="236">
        <f>(G189+I193)/(1-G194)</f>
        <v>0</v>
      </c>
      <c r="H190" s="236"/>
      <c r="I190" s="236"/>
      <c r="J190" s="236"/>
    </row>
    <row r="191" spans="1:10" ht="14.5" customHeight="1" x14ac:dyDescent="0.35">
      <c r="A191" s="40">
        <v>6</v>
      </c>
      <c r="B191" s="227" t="s">
        <v>131</v>
      </c>
      <c r="C191" s="227"/>
      <c r="D191" s="227"/>
      <c r="E191" s="227"/>
      <c r="F191" s="227"/>
      <c r="G191" s="176" t="s">
        <v>45</v>
      </c>
      <c r="H191" s="176"/>
      <c r="I191" s="176" t="s">
        <v>32</v>
      </c>
      <c r="J191" s="176"/>
    </row>
    <row r="192" spans="1:10" ht="14.5" customHeight="1" x14ac:dyDescent="0.35">
      <c r="A192" s="14" t="s">
        <v>6</v>
      </c>
      <c r="B192" s="177" t="s">
        <v>132</v>
      </c>
      <c r="C192" s="177"/>
      <c r="D192" s="177"/>
      <c r="E192" s="177"/>
      <c r="F192" s="177"/>
      <c r="G192" s="231"/>
      <c r="H192" s="231"/>
      <c r="I192" s="232">
        <f>G188*G192</f>
        <v>0</v>
      </c>
      <c r="J192" s="177"/>
    </row>
    <row r="193" spans="1:10" ht="14.5" customHeight="1" x14ac:dyDescent="0.35">
      <c r="A193" s="14" t="s">
        <v>8</v>
      </c>
      <c r="B193" s="177" t="s">
        <v>133</v>
      </c>
      <c r="C193" s="177"/>
      <c r="D193" s="177"/>
      <c r="E193" s="177"/>
      <c r="F193" s="177"/>
      <c r="G193" s="231"/>
      <c r="H193" s="231"/>
      <c r="I193" s="232">
        <f>G189*G193</f>
        <v>0</v>
      </c>
      <c r="J193" s="177"/>
    </row>
    <row r="194" spans="1:10" x14ac:dyDescent="0.35">
      <c r="A194" s="14" t="s">
        <v>11</v>
      </c>
      <c r="B194" s="177" t="s">
        <v>134</v>
      </c>
      <c r="C194" s="177"/>
      <c r="D194" s="177"/>
      <c r="E194" s="177"/>
      <c r="F194" s="177"/>
      <c r="G194" s="231">
        <f>SUM(G195:H197)</f>
        <v>0</v>
      </c>
      <c r="H194" s="231"/>
      <c r="I194" s="250">
        <f>G190*G194</f>
        <v>0</v>
      </c>
      <c r="J194" s="251"/>
    </row>
    <row r="195" spans="1:10" ht="14.5" customHeight="1" x14ac:dyDescent="0.35">
      <c r="A195" s="42" t="s">
        <v>135</v>
      </c>
      <c r="B195" s="240" t="s">
        <v>136</v>
      </c>
      <c r="C195" s="240"/>
      <c r="D195" s="240"/>
      <c r="E195" s="240"/>
      <c r="F195" s="240"/>
      <c r="G195" s="241"/>
      <c r="H195" s="241"/>
      <c r="I195" s="242">
        <f>G190*G195</f>
        <v>0</v>
      </c>
      <c r="J195" s="240"/>
    </row>
    <row r="196" spans="1:10" ht="14.5" customHeight="1" x14ac:dyDescent="0.35">
      <c r="A196" s="42" t="s">
        <v>137</v>
      </c>
      <c r="B196" s="240" t="s">
        <v>138</v>
      </c>
      <c r="C196" s="240"/>
      <c r="D196" s="240"/>
      <c r="E196" s="240"/>
      <c r="F196" s="240"/>
      <c r="G196" s="241"/>
      <c r="H196" s="241"/>
      <c r="I196" s="242">
        <f>G190*G196</f>
        <v>0</v>
      </c>
      <c r="J196" s="240"/>
    </row>
    <row r="197" spans="1:10" x14ac:dyDescent="0.35">
      <c r="A197" s="42" t="s">
        <v>139</v>
      </c>
      <c r="B197" s="240" t="s">
        <v>140</v>
      </c>
      <c r="C197" s="240"/>
      <c r="D197" s="240"/>
      <c r="E197" s="240"/>
      <c r="F197" s="240"/>
      <c r="G197" s="241"/>
      <c r="H197" s="241"/>
      <c r="I197" s="242">
        <f>G190*G197</f>
        <v>0</v>
      </c>
      <c r="J197" s="240"/>
    </row>
    <row r="198" spans="1:10" ht="14.5" customHeight="1" x14ac:dyDescent="0.35">
      <c r="A198" s="176" t="s">
        <v>66</v>
      </c>
      <c r="B198" s="176"/>
      <c r="C198" s="176"/>
      <c r="D198" s="176"/>
      <c r="E198" s="176"/>
      <c r="F198" s="176"/>
      <c r="G198" s="231"/>
      <c r="H198" s="231"/>
      <c r="I198" s="232">
        <f>SUM(I192:J194)</f>
        <v>0</v>
      </c>
      <c r="J198" s="177"/>
    </row>
    <row r="199" spans="1:10" ht="14.5" customHeight="1" x14ac:dyDescent="0.35">
      <c r="A199" s="238" t="s">
        <v>187</v>
      </c>
      <c r="B199" s="238"/>
      <c r="C199" s="238"/>
      <c r="D199" s="238"/>
      <c r="E199" s="238"/>
      <c r="F199" s="238"/>
      <c r="G199" s="238"/>
      <c r="H199" s="238"/>
      <c r="I199" s="238"/>
      <c r="J199" s="238"/>
    </row>
    <row r="200" spans="1:10" ht="14.5" customHeight="1" x14ac:dyDescent="0.35">
      <c r="A200" s="239" t="s">
        <v>188</v>
      </c>
      <c r="B200" s="239"/>
      <c r="C200" s="239"/>
      <c r="D200" s="239"/>
      <c r="E200" s="239"/>
      <c r="F200" s="239"/>
      <c r="G200" s="239"/>
      <c r="H200" s="239"/>
      <c r="I200" s="239"/>
      <c r="J200" s="239"/>
    </row>
    <row r="201" spans="1:10" ht="28" customHeight="1" x14ac:dyDescent="0.35">
      <c r="A201" s="172" t="s">
        <v>189</v>
      </c>
      <c r="B201" s="172"/>
      <c r="C201" s="172"/>
      <c r="D201" s="172"/>
      <c r="E201" s="172"/>
      <c r="F201" s="172"/>
      <c r="G201" s="172"/>
      <c r="H201" s="172"/>
      <c r="I201" s="172"/>
      <c r="J201" s="172"/>
    </row>
    <row r="202" spans="1:10" x14ac:dyDescent="0.35">
      <c r="A202" s="172" t="s">
        <v>482</v>
      </c>
      <c r="B202" s="172"/>
      <c r="C202" s="172"/>
      <c r="D202" s="172"/>
      <c r="E202" s="172"/>
      <c r="F202" s="172"/>
      <c r="G202" s="172"/>
      <c r="H202" s="172"/>
      <c r="I202" s="172"/>
      <c r="J202" s="172"/>
    </row>
    <row r="203" spans="1:10" ht="73" customHeight="1" x14ac:dyDescent="0.35">
      <c r="A203" s="172" t="s">
        <v>504</v>
      </c>
      <c r="B203" s="172"/>
      <c r="C203" s="172"/>
      <c r="D203" s="172"/>
      <c r="E203" s="172"/>
      <c r="F203" s="172"/>
      <c r="G203" s="172"/>
      <c r="H203" s="172"/>
      <c r="I203" s="172"/>
      <c r="J203" s="172"/>
    </row>
    <row r="204" spans="1:10" ht="14.5" customHeight="1" x14ac:dyDescent="0.35">
      <c r="A204" s="41"/>
      <c r="B204" s="229"/>
      <c r="C204" s="229"/>
      <c r="D204" s="229"/>
      <c r="E204" s="229"/>
      <c r="F204" s="229"/>
      <c r="G204" s="229"/>
      <c r="H204" s="229"/>
      <c r="I204" s="229"/>
      <c r="J204" s="229"/>
    </row>
    <row r="205" spans="1:10" ht="14.5" customHeight="1" x14ac:dyDescent="0.35">
      <c r="A205" s="225" t="s">
        <v>141</v>
      </c>
      <c r="B205" s="225"/>
      <c r="C205" s="225"/>
      <c r="D205" s="225"/>
      <c r="E205" s="225"/>
      <c r="F205" s="225"/>
      <c r="G205" s="225"/>
      <c r="H205" s="225"/>
      <c r="I205" s="225"/>
      <c r="J205" s="225"/>
    </row>
    <row r="206" spans="1:10" ht="14.5" customHeight="1" x14ac:dyDescent="0.35">
      <c r="A206" s="30"/>
      <c r="B206" s="226"/>
      <c r="C206" s="226"/>
      <c r="D206" s="226"/>
      <c r="E206" s="226"/>
      <c r="F206" s="226"/>
      <c r="G206" s="226"/>
      <c r="H206" s="226"/>
      <c r="I206" s="226"/>
      <c r="J206" s="226"/>
    </row>
    <row r="207" spans="1:10" ht="14.5" customHeight="1" x14ac:dyDescent="0.35">
      <c r="A207" s="40"/>
      <c r="B207" s="176" t="s">
        <v>142</v>
      </c>
      <c r="C207" s="176"/>
      <c r="D207" s="176"/>
      <c r="E207" s="176"/>
      <c r="F207" s="176"/>
      <c r="G207" s="176" t="s">
        <v>32</v>
      </c>
      <c r="H207" s="176"/>
      <c r="I207" s="176"/>
      <c r="J207" s="176"/>
    </row>
    <row r="208" spans="1:10" ht="14.5" customHeight="1" x14ac:dyDescent="0.35">
      <c r="A208" s="40" t="s">
        <v>6</v>
      </c>
      <c r="B208" s="177" t="s">
        <v>30</v>
      </c>
      <c r="C208" s="177"/>
      <c r="D208" s="177"/>
      <c r="E208" s="177"/>
      <c r="F208" s="177"/>
      <c r="G208" s="178">
        <f>G42</f>
        <v>0</v>
      </c>
      <c r="H208" s="178"/>
      <c r="I208" s="178"/>
      <c r="J208" s="178"/>
    </row>
    <row r="209" spans="1:10" ht="14.5" customHeight="1" x14ac:dyDescent="0.35">
      <c r="A209" s="40" t="s">
        <v>8</v>
      </c>
      <c r="B209" s="177" t="s">
        <v>40</v>
      </c>
      <c r="C209" s="177"/>
      <c r="D209" s="177"/>
      <c r="E209" s="177"/>
      <c r="F209" s="177"/>
      <c r="G209" s="178">
        <f>G111</f>
        <v>0</v>
      </c>
      <c r="H209" s="178"/>
      <c r="I209" s="178"/>
      <c r="J209" s="178"/>
    </row>
    <row r="210" spans="1:10" ht="14.5" customHeight="1" x14ac:dyDescent="0.35">
      <c r="A210" s="40" t="s">
        <v>11</v>
      </c>
      <c r="B210" s="177" t="s">
        <v>82</v>
      </c>
      <c r="C210" s="177"/>
      <c r="D210" s="177"/>
      <c r="E210" s="177"/>
      <c r="F210" s="177"/>
      <c r="G210" s="178">
        <f>I124</f>
        <v>0</v>
      </c>
      <c r="H210" s="178"/>
      <c r="I210" s="178"/>
      <c r="J210" s="178"/>
    </row>
    <row r="211" spans="1:10" ht="14.5" customHeight="1" x14ac:dyDescent="0.35">
      <c r="A211" s="40" t="s">
        <v>13</v>
      </c>
      <c r="B211" s="177" t="s">
        <v>95</v>
      </c>
      <c r="C211" s="177"/>
      <c r="D211" s="177"/>
      <c r="E211" s="177"/>
      <c r="F211" s="177"/>
      <c r="G211" s="178">
        <f>G176</f>
        <v>0</v>
      </c>
      <c r="H211" s="178"/>
      <c r="I211" s="178"/>
      <c r="J211" s="178"/>
    </row>
    <row r="212" spans="1:10" ht="14.5" customHeight="1" x14ac:dyDescent="0.35">
      <c r="A212" s="40" t="s">
        <v>58</v>
      </c>
      <c r="B212" s="177" t="s">
        <v>126</v>
      </c>
      <c r="C212" s="177"/>
      <c r="D212" s="177"/>
      <c r="E212" s="177"/>
      <c r="F212" s="177"/>
      <c r="G212" s="178">
        <f>G184</f>
        <v>0</v>
      </c>
      <c r="H212" s="178"/>
      <c r="I212" s="178"/>
      <c r="J212" s="178"/>
    </row>
    <row r="213" spans="1:10" ht="14.5" customHeight="1" x14ac:dyDescent="0.35">
      <c r="A213" s="176" t="s">
        <v>143</v>
      </c>
      <c r="B213" s="176"/>
      <c r="C213" s="176"/>
      <c r="D213" s="176"/>
      <c r="E213" s="176"/>
      <c r="F213" s="176"/>
      <c r="G213" s="228">
        <f>SUM(G208:J212)</f>
        <v>0</v>
      </c>
      <c r="H213" s="228"/>
      <c r="I213" s="228"/>
      <c r="J213" s="228"/>
    </row>
    <row r="214" spans="1:10" ht="14.5" customHeight="1" x14ac:dyDescent="0.35">
      <c r="A214" s="40" t="s">
        <v>60</v>
      </c>
      <c r="B214" s="177" t="s">
        <v>144</v>
      </c>
      <c r="C214" s="177"/>
      <c r="D214" s="177"/>
      <c r="E214" s="177"/>
      <c r="F214" s="177"/>
      <c r="G214" s="178">
        <f>I198</f>
        <v>0</v>
      </c>
      <c r="H214" s="178"/>
      <c r="I214" s="178"/>
      <c r="J214" s="178"/>
    </row>
    <row r="215" spans="1:10" x14ac:dyDescent="0.35">
      <c r="A215" s="176" t="s">
        <v>145</v>
      </c>
      <c r="B215" s="176"/>
      <c r="C215" s="176"/>
      <c r="D215" s="176"/>
      <c r="E215" s="176"/>
      <c r="F215" s="176"/>
      <c r="G215" s="228">
        <f>SUM(G213:J214)</f>
        <v>0</v>
      </c>
      <c r="H215" s="228"/>
      <c r="I215" s="228"/>
      <c r="J215" s="228"/>
    </row>
    <row r="216" spans="1:10" x14ac:dyDescent="0.35">
      <c r="A216" s="176" t="s">
        <v>146</v>
      </c>
      <c r="B216" s="176"/>
      <c r="C216" s="176"/>
      <c r="D216" s="176"/>
      <c r="E216" s="176"/>
      <c r="F216" s="176"/>
      <c r="G216" s="237">
        <v>2</v>
      </c>
      <c r="H216" s="237"/>
      <c r="I216" s="237"/>
      <c r="J216" s="237"/>
    </row>
    <row r="217" spans="1:10" x14ac:dyDescent="0.35">
      <c r="A217" s="176" t="s">
        <v>147</v>
      </c>
      <c r="B217" s="176"/>
      <c r="C217" s="176"/>
      <c r="D217" s="176"/>
      <c r="E217" s="176"/>
      <c r="F217" s="176"/>
      <c r="G217" s="228">
        <f>G215*G216</f>
        <v>0</v>
      </c>
      <c r="H217" s="228"/>
      <c r="I217" s="228"/>
      <c r="J217" s="228"/>
    </row>
    <row r="218" spans="1:10" x14ac:dyDescent="0.35">
      <c r="A218" s="176" t="s">
        <v>148</v>
      </c>
      <c r="B218" s="176"/>
      <c r="C218" s="176"/>
      <c r="D218" s="176"/>
      <c r="E218" s="176"/>
      <c r="F218" s="176"/>
      <c r="G218" s="228">
        <f>G217*12</f>
        <v>0</v>
      </c>
      <c r="H218" s="228"/>
      <c r="I218" s="228"/>
      <c r="J218" s="228"/>
    </row>
  </sheetData>
  <mergeCells count="412">
    <mergeCell ref="A217:F217"/>
    <mergeCell ref="G217:J217"/>
    <mergeCell ref="A218:F218"/>
    <mergeCell ref="G218:J218"/>
    <mergeCell ref="A205:J205"/>
    <mergeCell ref="G206:H206"/>
    <mergeCell ref="I206:J206"/>
    <mergeCell ref="B209:F209"/>
    <mergeCell ref="B211:F211"/>
    <mergeCell ref="B212:F212"/>
    <mergeCell ref="B214:F214"/>
    <mergeCell ref="A215:F215"/>
    <mergeCell ref="G215:J215"/>
    <mergeCell ref="A198:F198"/>
    <mergeCell ref="A200:J200"/>
    <mergeCell ref="A201:J201"/>
    <mergeCell ref="G204:H204"/>
    <mergeCell ref="I204:J204"/>
    <mergeCell ref="G198:H198"/>
    <mergeCell ref="I198:J198"/>
    <mergeCell ref="A216:F216"/>
    <mergeCell ref="G216:J216"/>
    <mergeCell ref="A202:J202"/>
    <mergeCell ref="A203:J203"/>
    <mergeCell ref="G194:H194"/>
    <mergeCell ref="I194:J194"/>
    <mergeCell ref="B191:F191"/>
    <mergeCell ref="G191:H191"/>
    <mergeCell ref="I191:J191"/>
    <mergeCell ref="B192:F192"/>
    <mergeCell ref="G192:H192"/>
    <mergeCell ref="I192:J192"/>
    <mergeCell ref="B194:F194"/>
    <mergeCell ref="B175:F175"/>
    <mergeCell ref="A176:F176"/>
    <mergeCell ref="G176:J176"/>
    <mergeCell ref="G178:H178"/>
    <mergeCell ref="I178:J178"/>
    <mergeCell ref="A179:J179"/>
    <mergeCell ref="G180:H180"/>
    <mergeCell ref="I180:J180"/>
    <mergeCell ref="G172:J172"/>
    <mergeCell ref="B173:F173"/>
    <mergeCell ref="B172:F172"/>
    <mergeCell ref="G173:J173"/>
    <mergeCell ref="B177:F177"/>
    <mergeCell ref="B178:F178"/>
    <mergeCell ref="B174:F174"/>
    <mergeCell ref="G174:J174"/>
    <mergeCell ref="G175:J175"/>
    <mergeCell ref="A152:J152"/>
    <mergeCell ref="A153:J153"/>
    <mergeCell ref="B166:F166"/>
    <mergeCell ref="A160:J160"/>
    <mergeCell ref="B163:F163"/>
    <mergeCell ref="B167:F167"/>
    <mergeCell ref="A157:J157"/>
    <mergeCell ref="A168:F168"/>
    <mergeCell ref="A171:J171"/>
    <mergeCell ref="G168:J168"/>
    <mergeCell ref="B170:F170"/>
    <mergeCell ref="A169:J169"/>
    <mergeCell ref="G170:H170"/>
    <mergeCell ref="I170:J170"/>
    <mergeCell ref="A162:J162"/>
    <mergeCell ref="G163:H163"/>
    <mergeCell ref="I163:J163"/>
    <mergeCell ref="A164:J164"/>
    <mergeCell ref="A165:F165"/>
    <mergeCell ref="G167:J167"/>
    <mergeCell ref="A154:J154"/>
    <mergeCell ref="A155:J155"/>
    <mergeCell ref="A156:J156"/>
    <mergeCell ref="A158:J158"/>
    <mergeCell ref="G138:J138"/>
    <mergeCell ref="A130:J130"/>
    <mergeCell ref="A131:J131"/>
    <mergeCell ref="A133:J133"/>
    <mergeCell ref="A125:J125"/>
    <mergeCell ref="A126:J126"/>
    <mergeCell ref="A127:J127"/>
    <mergeCell ref="A128:J128"/>
    <mergeCell ref="A129:J129"/>
    <mergeCell ref="B136:F136"/>
    <mergeCell ref="G136:H136"/>
    <mergeCell ref="I136:J136"/>
    <mergeCell ref="A116:F116"/>
    <mergeCell ref="G116:J116"/>
    <mergeCell ref="B120:F120"/>
    <mergeCell ref="B117:F117"/>
    <mergeCell ref="G117:H117"/>
    <mergeCell ref="I117:J117"/>
    <mergeCell ref="G120:H120"/>
    <mergeCell ref="I120:J120"/>
    <mergeCell ref="B118:F118"/>
    <mergeCell ref="G118:H118"/>
    <mergeCell ref="I118:J118"/>
    <mergeCell ref="B119:F119"/>
    <mergeCell ref="G119:H119"/>
    <mergeCell ref="I119:J119"/>
    <mergeCell ref="A100:J100"/>
    <mergeCell ref="A102:J102"/>
    <mergeCell ref="A103:J103"/>
    <mergeCell ref="G108:J108"/>
    <mergeCell ref="G109:J109"/>
    <mergeCell ref="G110:J110"/>
    <mergeCell ref="A114:J114"/>
    <mergeCell ref="A115:F115"/>
    <mergeCell ref="G115:J115"/>
    <mergeCell ref="A84:J84"/>
    <mergeCell ref="A86:J86"/>
    <mergeCell ref="A77:J77"/>
    <mergeCell ref="A78:J78"/>
    <mergeCell ref="A79:J79"/>
    <mergeCell ref="A80:J80"/>
    <mergeCell ref="A81:J81"/>
    <mergeCell ref="A83:J83"/>
    <mergeCell ref="A85:J85"/>
    <mergeCell ref="A63:J63"/>
    <mergeCell ref="B41:F41"/>
    <mergeCell ref="G41:J41"/>
    <mergeCell ref="A42:F42"/>
    <mergeCell ref="G42:J42"/>
    <mergeCell ref="A49:J49"/>
    <mergeCell ref="B50:F50"/>
    <mergeCell ref="G50:H50"/>
    <mergeCell ref="I50:J50"/>
    <mergeCell ref="A45:J45"/>
    <mergeCell ref="A46:J46"/>
    <mergeCell ref="A51:J51"/>
    <mergeCell ref="A53:J53"/>
    <mergeCell ref="B57:F57"/>
    <mergeCell ref="G57:H57"/>
    <mergeCell ref="I57:J57"/>
    <mergeCell ref="A48:J48"/>
    <mergeCell ref="B52:F52"/>
    <mergeCell ref="G52:H52"/>
    <mergeCell ref="I52:J52"/>
    <mergeCell ref="A60:J60"/>
    <mergeCell ref="A64:J64"/>
    <mergeCell ref="A65:F65"/>
    <mergeCell ref="B186:F186"/>
    <mergeCell ref="G186:H186"/>
    <mergeCell ref="I186:J186"/>
    <mergeCell ref="A188:F188"/>
    <mergeCell ref="A159:J159"/>
    <mergeCell ref="A161:J161"/>
    <mergeCell ref="G165:J165"/>
    <mergeCell ref="G166:J166"/>
    <mergeCell ref="B112:F112"/>
    <mergeCell ref="G112:H112"/>
    <mergeCell ref="I112:J112"/>
    <mergeCell ref="A105:J105"/>
    <mergeCell ref="G106:H106"/>
    <mergeCell ref="I106:J106"/>
    <mergeCell ref="G65:J65"/>
    <mergeCell ref="A66:J66"/>
    <mergeCell ref="A101:J101"/>
    <mergeCell ref="B67:F67"/>
    <mergeCell ref="G67:H67"/>
    <mergeCell ref="I67:J67"/>
    <mergeCell ref="B70:F70"/>
    <mergeCell ref="G70:H70"/>
    <mergeCell ref="A1:J1"/>
    <mergeCell ref="A2:J2"/>
    <mergeCell ref="B3:F3"/>
    <mergeCell ref="G3:H3"/>
    <mergeCell ref="I3:J3"/>
    <mergeCell ref="A4:J4"/>
    <mergeCell ref="B38:F38"/>
    <mergeCell ref="G38:J38"/>
    <mergeCell ref="A47:J47"/>
    <mergeCell ref="A9:J9"/>
    <mergeCell ref="B10:F10"/>
    <mergeCell ref="G10:J10"/>
    <mergeCell ref="B11:F11"/>
    <mergeCell ref="G11:J11"/>
    <mergeCell ref="B12:F12"/>
    <mergeCell ref="G12:J12"/>
    <mergeCell ref="A5:C5"/>
    <mergeCell ref="D5:J5"/>
    <mergeCell ref="A6:C6"/>
    <mergeCell ref="D6:J6"/>
    <mergeCell ref="A7:J7"/>
    <mergeCell ref="A8:J8"/>
    <mergeCell ref="A18:C18"/>
    <mergeCell ref="D18:E18"/>
    <mergeCell ref="F18:J18"/>
    <mergeCell ref="A19:J19"/>
    <mergeCell ref="A20:J20"/>
    <mergeCell ref="B21:F21"/>
    <mergeCell ref="G21:H21"/>
    <mergeCell ref="I21:J21"/>
    <mergeCell ref="B13:F13"/>
    <mergeCell ref="G13:J13"/>
    <mergeCell ref="A14:J14"/>
    <mergeCell ref="A15:J15"/>
    <mergeCell ref="A16:J16"/>
    <mergeCell ref="A17:C17"/>
    <mergeCell ref="D17:E17"/>
    <mergeCell ref="F17:J17"/>
    <mergeCell ref="B25:F25"/>
    <mergeCell ref="G25:J25"/>
    <mergeCell ref="B26:F26"/>
    <mergeCell ref="G26:J26"/>
    <mergeCell ref="A27:J27"/>
    <mergeCell ref="A28:J28"/>
    <mergeCell ref="B22:F22"/>
    <mergeCell ref="G22:J22"/>
    <mergeCell ref="B23:F23"/>
    <mergeCell ref="G23:J23"/>
    <mergeCell ref="B24:F24"/>
    <mergeCell ref="G24:J24"/>
    <mergeCell ref="B33:F33"/>
    <mergeCell ref="G33:J33"/>
    <mergeCell ref="B34:F34"/>
    <mergeCell ref="G34:J34"/>
    <mergeCell ref="B35:F35"/>
    <mergeCell ref="G35:J35"/>
    <mergeCell ref="A29:J29"/>
    <mergeCell ref="B30:F30"/>
    <mergeCell ref="G30:H30"/>
    <mergeCell ref="I30:J30"/>
    <mergeCell ref="A31:J31"/>
    <mergeCell ref="B32:F32"/>
    <mergeCell ref="G32:H32"/>
    <mergeCell ref="I32:J32"/>
    <mergeCell ref="A40:F40"/>
    <mergeCell ref="G40:J40"/>
    <mergeCell ref="A43:J43"/>
    <mergeCell ref="A44:J44"/>
    <mergeCell ref="B36:F36"/>
    <mergeCell ref="G36:J36"/>
    <mergeCell ref="B37:F37"/>
    <mergeCell ref="G37:J37"/>
    <mergeCell ref="B39:F39"/>
    <mergeCell ref="G39:J39"/>
    <mergeCell ref="A62:J62"/>
    <mergeCell ref="G55:H55"/>
    <mergeCell ref="I55:J55"/>
    <mergeCell ref="B58:F58"/>
    <mergeCell ref="G58:H58"/>
    <mergeCell ref="I58:J58"/>
    <mergeCell ref="G59:H59"/>
    <mergeCell ref="I59:J59"/>
    <mergeCell ref="A54:F54"/>
    <mergeCell ref="G54:J54"/>
    <mergeCell ref="B55:F55"/>
    <mergeCell ref="B56:F56"/>
    <mergeCell ref="G56:H56"/>
    <mergeCell ref="I56:J56"/>
    <mergeCell ref="A59:F59"/>
    <mergeCell ref="A61:J61"/>
    <mergeCell ref="I70:J70"/>
    <mergeCell ref="B71:F71"/>
    <mergeCell ref="G71:H71"/>
    <mergeCell ref="I71:J71"/>
    <mergeCell ref="B68:F68"/>
    <mergeCell ref="G68:H68"/>
    <mergeCell ref="I68:J68"/>
    <mergeCell ref="B69:F69"/>
    <mergeCell ref="G69:H69"/>
    <mergeCell ref="I69:J69"/>
    <mergeCell ref="G72:H72"/>
    <mergeCell ref="I72:J72"/>
    <mergeCell ref="B72:F72"/>
    <mergeCell ref="B73:F73"/>
    <mergeCell ref="G73:H73"/>
    <mergeCell ref="I73:J73"/>
    <mergeCell ref="B74:F74"/>
    <mergeCell ref="G74:H74"/>
    <mergeCell ref="A82:J82"/>
    <mergeCell ref="I74:J74"/>
    <mergeCell ref="B75:F75"/>
    <mergeCell ref="G75:H75"/>
    <mergeCell ref="I75:J75"/>
    <mergeCell ref="A76:F76"/>
    <mergeCell ref="G76:H76"/>
    <mergeCell ref="I76:J76"/>
    <mergeCell ref="G97:J97"/>
    <mergeCell ref="B98:F98"/>
    <mergeCell ref="G98:J98"/>
    <mergeCell ref="A99:F99"/>
    <mergeCell ref="G99:J99"/>
    <mergeCell ref="A88:J88"/>
    <mergeCell ref="B92:F92"/>
    <mergeCell ref="G92:J92"/>
    <mergeCell ref="B93:F93"/>
    <mergeCell ref="G93:J93"/>
    <mergeCell ref="B94:F94"/>
    <mergeCell ref="G94:J94"/>
    <mergeCell ref="B89:F89"/>
    <mergeCell ref="B90:F90"/>
    <mergeCell ref="G90:J90"/>
    <mergeCell ref="B91:F91"/>
    <mergeCell ref="G91:J91"/>
    <mergeCell ref="G89:H89"/>
    <mergeCell ref="I89:J89"/>
    <mergeCell ref="A124:F124"/>
    <mergeCell ref="G124:H124"/>
    <mergeCell ref="I124:J124"/>
    <mergeCell ref="A132:J132"/>
    <mergeCell ref="A134:J134"/>
    <mergeCell ref="A135:J135"/>
    <mergeCell ref="A137:J137"/>
    <mergeCell ref="A138:F138"/>
    <mergeCell ref="G95:J95"/>
    <mergeCell ref="B95:F95"/>
    <mergeCell ref="B96:F96"/>
    <mergeCell ref="B106:F106"/>
    <mergeCell ref="A111:F111"/>
    <mergeCell ref="G111:J111"/>
    <mergeCell ref="B113:F113"/>
    <mergeCell ref="G113:H113"/>
    <mergeCell ref="I113:J113"/>
    <mergeCell ref="G107:J107"/>
    <mergeCell ref="B108:F108"/>
    <mergeCell ref="B109:F109"/>
    <mergeCell ref="B107:F107"/>
    <mergeCell ref="B110:F110"/>
    <mergeCell ref="G96:J96"/>
    <mergeCell ref="B97:F97"/>
    <mergeCell ref="B121:F121"/>
    <mergeCell ref="G121:H121"/>
    <mergeCell ref="I121:J121"/>
    <mergeCell ref="B122:F122"/>
    <mergeCell ref="G122:H122"/>
    <mergeCell ref="I122:J122"/>
    <mergeCell ref="B123:F123"/>
    <mergeCell ref="G123:H123"/>
    <mergeCell ref="I123:J123"/>
    <mergeCell ref="B142:F142"/>
    <mergeCell ref="G142:H142"/>
    <mergeCell ref="I142:J142"/>
    <mergeCell ref="G143:H143"/>
    <mergeCell ref="I143:J143"/>
    <mergeCell ref="B140:F140"/>
    <mergeCell ref="G140:H140"/>
    <mergeCell ref="I140:J140"/>
    <mergeCell ref="B141:F141"/>
    <mergeCell ref="G141:H141"/>
    <mergeCell ref="I141:J141"/>
    <mergeCell ref="B143:F143"/>
    <mergeCell ref="A149:F149"/>
    <mergeCell ref="G149:H149"/>
    <mergeCell ref="I149:J149"/>
    <mergeCell ref="B150:F150"/>
    <mergeCell ref="G150:H150"/>
    <mergeCell ref="I150:J150"/>
    <mergeCell ref="A151:F151"/>
    <mergeCell ref="G151:H151"/>
    <mergeCell ref="B144:F144"/>
    <mergeCell ref="G144:H144"/>
    <mergeCell ref="I144:J144"/>
    <mergeCell ref="G145:H145"/>
    <mergeCell ref="I145:J145"/>
    <mergeCell ref="B145:F145"/>
    <mergeCell ref="I151:J151"/>
    <mergeCell ref="B146:F146"/>
    <mergeCell ref="G146:H146"/>
    <mergeCell ref="I146:J146"/>
    <mergeCell ref="A147:F147"/>
    <mergeCell ref="G147:H147"/>
    <mergeCell ref="I147:J147"/>
    <mergeCell ref="B148:F148"/>
    <mergeCell ref="G148:H148"/>
    <mergeCell ref="I148:J148"/>
    <mergeCell ref="A190:F190"/>
    <mergeCell ref="G190:J190"/>
    <mergeCell ref="B193:F193"/>
    <mergeCell ref="G177:H177"/>
    <mergeCell ref="I177:J177"/>
    <mergeCell ref="A184:F184"/>
    <mergeCell ref="G184:J184"/>
    <mergeCell ref="B180:F180"/>
    <mergeCell ref="G181:J181"/>
    <mergeCell ref="B183:F183"/>
    <mergeCell ref="B182:F182"/>
    <mergeCell ref="B181:F181"/>
    <mergeCell ref="G182:J182"/>
    <mergeCell ref="G183:J183"/>
    <mergeCell ref="A185:J185"/>
    <mergeCell ref="A187:J187"/>
    <mergeCell ref="G188:J188"/>
    <mergeCell ref="A189:F189"/>
    <mergeCell ref="G189:J189"/>
    <mergeCell ref="G193:H193"/>
    <mergeCell ref="I193:J193"/>
    <mergeCell ref="I195:J195"/>
    <mergeCell ref="A213:F213"/>
    <mergeCell ref="G213:J213"/>
    <mergeCell ref="G214:J214"/>
    <mergeCell ref="B210:F210"/>
    <mergeCell ref="G210:J210"/>
    <mergeCell ref="G211:J211"/>
    <mergeCell ref="G212:J212"/>
    <mergeCell ref="B207:F207"/>
    <mergeCell ref="G207:J207"/>
    <mergeCell ref="B208:F208"/>
    <mergeCell ref="G208:J208"/>
    <mergeCell ref="G209:J209"/>
    <mergeCell ref="B204:F204"/>
    <mergeCell ref="B206:F206"/>
    <mergeCell ref="A199:J199"/>
    <mergeCell ref="G196:H196"/>
    <mergeCell ref="I196:J196"/>
    <mergeCell ref="G197:H197"/>
    <mergeCell ref="I197:J197"/>
    <mergeCell ref="B195:F195"/>
    <mergeCell ref="B196:F196"/>
    <mergeCell ref="B197:F197"/>
    <mergeCell ref="G195:H195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773E50-813E-4EB8-8E33-1E9790DD8CBF}">
  <sheetPr>
    <tabColor theme="3"/>
  </sheetPr>
  <dimension ref="A1:F32"/>
  <sheetViews>
    <sheetView zoomScaleNormal="100" workbookViewId="0">
      <selection activeCell="E36" sqref="E36"/>
    </sheetView>
  </sheetViews>
  <sheetFormatPr defaultRowHeight="13" x14ac:dyDescent="0.3"/>
  <cols>
    <col min="1" max="1" width="4.7265625" style="6" bestFit="1" customWidth="1"/>
    <col min="2" max="2" width="52.1796875" style="6" bestFit="1" customWidth="1"/>
    <col min="3" max="3" width="14.7265625" style="6" bestFit="1" customWidth="1"/>
    <col min="4" max="4" width="14.7265625" style="73" bestFit="1" customWidth="1"/>
    <col min="5" max="5" width="12.36328125" style="73" bestFit="1" customWidth="1"/>
    <col min="6" max="6" width="14.36328125" style="6" bestFit="1" customWidth="1"/>
    <col min="7" max="16384" width="8.7265625" style="6"/>
  </cols>
  <sheetData>
    <row r="1" spans="1:6" x14ac:dyDescent="0.3">
      <c r="A1" s="260" t="s">
        <v>209</v>
      </c>
      <c r="B1" s="261"/>
      <c r="C1" s="261"/>
      <c r="D1" s="261"/>
      <c r="E1" s="262"/>
      <c r="F1" s="36"/>
    </row>
    <row r="2" spans="1:6" x14ac:dyDescent="0.3">
      <c r="A2" s="46" t="s">
        <v>202</v>
      </c>
      <c r="B2" s="46" t="s">
        <v>203</v>
      </c>
      <c r="C2" s="46" t="s">
        <v>211</v>
      </c>
      <c r="D2" s="16" t="s">
        <v>204</v>
      </c>
      <c r="E2" s="16" t="s">
        <v>205</v>
      </c>
    </row>
    <row r="3" spans="1:6" x14ac:dyDescent="0.3">
      <c r="A3" s="15">
        <v>1</v>
      </c>
      <c r="B3" s="15" t="s">
        <v>235</v>
      </c>
      <c r="C3" s="15">
        <v>2</v>
      </c>
      <c r="E3" s="32">
        <f>C3*D3</f>
        <v>0</v>
      </c>
    </row>
    <row r="4" spans="1:6" x14ac:dyDescent="0.3">
      <c r="A4" s="15">
        <v>2</v>
      </c>
      <c r="B4" s="15" t="s">
        <v>237</v>
      </c>
      <c r="C4" s="15">
        <v>2</v>
      </c>
      <c r="D4" s="32"/>
      <c r="E4" s="32">
        <f t="shared" ref="E4:E11" si="0">C4*D4</f>
        <v>0</v>
      </c>
    </row>
    <row r="5" spans="1:6" x14ac:dyDescent="0.3">
      <c r="A5" s="15">
        <v>3</v>
      </c>
      <c r="B5" s="15" t="s">
        <v>236</v>
      </c>
      <c r="C5" s="15">
        <v>2</v>
      </c>
      <c r="D5" s="32"/>
      <c r="E5" s="32">
        <f t="shared" si="0"/>
        <v>0</v>
      </c>
    </row>
    <row r="6" spans="1:6" x14ac:dyDescent="0.3">
      <c r="A6" s="15">
        <v>4</v>
      </c>
      <c r="B6" s="15" t="s">
        <v>207</v>
      </c>
      <c r="C6" s="15">
        <v>1</v>
      </c>
      <c r="D6" s="32"/>
      <c r="E6" s="32">
        <f t="shared" si="0"/>
        <v>0</v>
      </c>
    </row>
    <row r="7" spans="1:6" x14ac:dyDescent="0.3">
      <c r="A7" s="15">
        <v>5</v>
      </c>
      <c r="B7" s="15" t="s">
        <v>307</v>
      </c>
      <c r="C7" s="15">
        <v>1</v>
      </c>
      <c r="D7" s="32"/>
      <c r="E7" s="32">
        <f t="shared" si="0"/>
        <v>0</v>
      </c>
    </row>
    <row r="8" spans="1:6" x14ac:dyDescent="0.3">
      <c r="A8" s="15">
        <v>6</v>
      </c>
      <c r="B8" s="15" t="s">
        <v>222</v>
      </c>
      <c r="C8" s="15">
        <v>1</v>
      </c>
      <c r="D8" s="32"/>
      <c r="E8" s="32">
        <f t="shared" si="0"/>
        <v>0</v>
      </c>
    </row>
    <row r="9" spans="1:6" x14ac:dyDescent="0.3">
      <c r="A9" s="15">
        <v>7</v>
      </c>
      <c r="B9" s="15" t="s">
        <v>208</v>
      </c>
      <c r="C9" s="15">
        <v>1</v>
      </c>
      <c r="D9" s="32"/>
      <c r="E9" s="32">
        <f t="shared" si="0"/>
        <v>0</v>
      </c>
    </row>
    <row r="10" spans="1:6" x14ac:dyDescent="0.3">
      <c r="A10" s="15">
        <v>8</v>
      </c>
      <c r="B10" s="15" t="s">
        <v>206</v>
      </c>
      <c r="C10" s="15">
        <v>1</v>
      </c>
      <c r="D10" s="32"/>
      <c r="E10" s="32">
        <f t="shared" si="0"/>
        <v>0</v>
      </c>
    </row>
    <row r="11" spans="1:6" x14ac:dyDescent="0.3">
      <c r="A11" s="15">
        <v>9</v>
      </c>
      <c r="B11" s="15" t="s">
        <v>239</v>
      </c>
      <c r="C11" s="15">
        <v>4</v>
      </c>
      <c r="D11" s="32"/>
      <c r="E11" s="32">
        <f t="shared" si="0"/>
        <v>0</v>
      </c>
    </row>
    <row r="12" spans="1:6" x14ac:dyDescent="0.3">
      <c r="A12" s="116" t="s">
        <v>242</v>
      </c>
      <c r="B12" s="116"/>
      <c r="C12" s="116"/>
      <c r="D12" s="116"/>
      <c r="E12" s="32">
        <f>SUM(E3:E11)</f>
        <v>0</v>
      </c>
    </row>
    <row r="13" spans="1:6" x14ac:dyDescent="0.3">
      <c r="A13" s="116" t="s">
        <v>224</v>
      </c>
      <c r="B13" s="116"/>
      <c r="C13" s="116"/>
      <c r="D13" s="116"/>
      <c r="E13" s="32">
        <f>E12/12</f>
        <v>0</v>
      </c>
    </row>
    <row r="14" spans="1:6" x14ac:dyDescent="0.3">
      <c r="A14" s="47"/>
      <c r="B14" s="47"/>
      <c r="C14" s="47"/>
      <c r="D14" s="74"/>
      <c r="E14" s="75"/>
    </row>
    <row r="16" spans="1:6" x14ac:dyDescent="0.3">
      <c r="A16" s="260" t="s">
        <v>233</v>
      </c>
      <c r="B16" s="261"/>
      <c r="C16" s="261"/>
      <c r="D16" s="261"/>
      <c r="E16" s="261"/>
      <c r="F16" s="262"/>
    </row>
    <row r="17" spans="1:6" x14ac:dyDescent="0.3">
      <c r="A17" s="46" t="s">
        <v>202</v>
      </c>
      <c r="B17" s="46" t="s">
        <v>203</v>
      </c>
      <c r="C17" s="46" t="s">
        <v>215</v>
      </c>
      <c r="D17" s="16" t="s">
        <v>227</v>
      </c>
      <c r="E17" s="16" t="s">
        <v>228</v>
      </c>
      <c r="F17" s="46" t="s">
        <v>229</v>
      </c>
    </row>
    <row r="18" spans="1:6" x14ac:dyDescent="0.3">
      <c r="A18" s="15">
        <v>1</v>
      </c>
      <c r="B18" s="15" t="s">
        <v>212</v>
      </c>
      <c r="C18" s="15">
        <v>4</v>
      </c>
      <c r="D18" s="76">
        <v>120</v>
      </c>
      <c r="E18" s="32"/>
      <c r="F18" s="32">
        <f>C18/D18*E18</f>
        <v>0</v>
      </c>
    </row>
    <row r="19" spans="1:6" x14ac:dyDescent="0.3">
      <c r="A19" s="15">
        <v>2</v>
      </c>
      <c r="B19" s="15" t="s">
        <v>241</v>
      </c>
      <c r="C19" s="15">
        <v>4</v>
      </c>
      <c r="D19" s="76">
        <v>12</v>
      </c>
      <c r="E19" s="32"/>
      <c r="F19" s="32">
        <f t="shared" ref="F19:F30" si="1">C19/D19*E19</f>
        <v>0</v>
      </c>
    </row>
    <row r="20" spans="1:6" x14ac:dyDescent="0.3">
      <c r="A20" s="15">
        <v>3</v>
      </c>
      <c r="B20" s="15" t="s">
        <v>238</v>
      </c>
      <c r="C20" s="15">
        <v>13</v>
      </c>
      <c r="D20" s="76">
        <v>60</v>
      </c>
      <c r="E20" s="32"/>
      <c r="F20" s="32">
        <f t="shared" si="1"/>
        <v>0</v>
      </c>
    </row>
    <row r="21" spans="1:6" x14ac:dyDescent="0.3">
      <c r="A21" s="15">
        <v>4</v>
      </c>
      <c r="B21" s="15" t="s">
        <v>213</v>
      </c>
      <c r="C21" s="15">
        <v>13</v>
      </c>
      <c r="D21" s="76">
        <v>60</v>
      </c>
      <c r="E21" s="32"/>
      <c r="F21" s="32">
        <f t="shared" si="1"/>
        <v>0</v>
      </c>
    </row>
    <row r="22" spans="1:6" x14ac:dyDescent="0.3">
      <c r="A22" s="15">
        <v>5</v>
      </c>
      <c r="B22" s="15" t="s">
        <v>231</v>
      </c>
      <c r="C22" s="15">
        <v>13</v>
      </c>
      <c r="D22" s="76">
        <v>60</v>
      </c>
      <c r="E22" s="32"/>
      <c r="F22" s="32">
        <f t="shared" si="1"/>
        <v>0</v>
      </c>
    </row>
    <row r="23" spans="1:6" x14ac:dyDescent="0.3">
      <c r="A23" s="15">
        <v>6</v>
      </c>
      <c r="B23" s="15" t="s">
        <v>234</v>
      </c>
      <c r="C23" s="15">
        <v>13</v>
      </c>
      <c r="D23" s="76">
        <v>36</v>
      </c>
      <c r="E23" s="32"/>
      <c r="F23" s="32">
        <f t="shared" si="1"/>
        <v>0</v>
      </c>
    </row>
    <row r="24" spans="1:6" x14ac:dyDescent="0.3">
      <c r="A24" s="15">
        <v>7</v>
      </c>
      <c r="B24" s="15" t="s">
        <v>240</v>
      </c>
      <c r="C24" s="15">
        <v>13</v>
      </c>
      <c r="D24" s="76">
        <v>36</v>
      </c>
      <c r="E24" s="32"/>
      <c r="F24" s="32">
        <f t="shared" si="1"/>
        <v>0</v>
      </c>
    </row>
    <row r="25" spans="1:6" x14ac:dyDescent="0.3">
      <c r="A25" s="15">
        <v>8</v>
      </c>
      <c r="B25" s="15" t="s">
        <v>214</v>
      </c>
      <c r="C25" s="15">
        <v>13</v>
      </c>
      <c r="D25" s="76">
        <v>36</v>
      </c>
      <c r="E25" s="32"/>
      <c r="F25" s="32">
        <f t="shared" si="1"/>
        <v>0</v>
      </c>
    </row>
    <row r="26" spans="1:6" x14ac:dyDescent="0.3">
      <c r="A26" s="15">
        <v>9</v>
      </c>
      <c r="B26" s="15" t="s">
        <v>232</v>
      </c>
      <c r="C26" s="15">
        <v>13</v>
      </c>
      <c r="D26" s="76">
        <v>36</v>
      </c>
      <c r="E26" s="32"/>
      <c r="F26" s="32">
        <f t="shared" si="1"/>
        <v>0</v>
      </c>
    </row>
    <row r="27" spans="1:6" x14ac:dyDescent="0.3">
      <c r="A27" s="15">
        <v>10</v>
      </c>
      <c r="B27" s="15" t="s">
        <v>372</v>
      </c>
      <c r="C27" s="15">
        <v>6</v>
      </c>
      <c r="D27" s="76">
        <v>36</v>
      </c>
      <c r="E27" s="32"/>
      <c r="F27" s="32">
        <f t="shared" si="1"/>
        <v>0</v>
      </c>
    </row>
    <row r="28" spans="1:6" x14ac:dyDescent="0.3">
      <c r="A28" s="15">
        <v>11</v>
      </c>
      <c r="B28" s="15" t="s">
        <v>230</v>
      </c>
      <c r="C28" s="15">
        <v>13</v>
      </c>
      <c r="D28" s="76">
        <v>36</v>
      </c>
      <c r="E28" s="32"/>
      <c r="F28" s="32">
        <f t="shared" si="1"/>
        <v>0</v>
      </c>
    </row>
    <row r="29" spans="1:6" x14ac:dyDescent="0.3">
      <c r="A29" s="15">
        <v>12</v>
      </c>
      <c r="B29" s="15" t="s">
        <v>210</v>
      </c>
      <c r="C29" s="15">
        <v>13</v>
      </c>
      <c r="D29" s="76">
        <v>12</v>
      </c>
      <c r="E29" s="32"/>
      <c r="F29" s="32">
        <f t="shared" si="1"/>
        <v>0</v>
      </c>
    </row>
    <row r="30" spans="1:6" x14ac:dyDescent="0.3">
      <c r="A30" s="15">
        <v>13</v>
      </c>
      <c r="B30" s="15" t="s">
        <v>223</v>
      </c>
      <c r="C30" s="15">
        <v>3</v>
      </c>
      <c r="D30" s="76">
        <v>6</v>
      </c>
      <c r="E30" s="32"/>
      <c r="F30" s="32">
        <f t="shared" si="1"/>
        <v>0</v>
      </c>
    </row>
    <row r="31" spans="1:6" x14ac:dyDescent="0.3">
      <c r="A31" s="116" t="s">
        <v>226</v>
      </c>
      <c r="B31" s="116"/>
      <c r="C31" s="116"/>
      <c r="D31" s="116"/>
      <c r="E31" s="116"/>
      <c r="F31" s="32">
        <f>SUM(F18:F30)</f>
        <v>0</v>
      </c>
    </row>
    <row r="32" spans="1:6" x14ac:dyDescent="0.3">
      <c r="A32" s="116" t="s">
        <v>225</v>
      </c>
      <c r="B32" s="116"/>
      <c r="C32" s="116"/>
      <c r="D32" s="116"/>
      <c r="E32" s="116"/>
      <c r="F32" s="32">
        <f>F31/13</f>
        <v>0</v>
      </c>
    </row>
  </sheetData>
  <sortState ref="B3:B11">
    <sortCondition ref="B2"/>
  </sortState>
  <mergeCells count="6">
    <mergeCell ref="A31:E31"/>
    <mergeCell ref="A32:E32"/>
    <mergeCell ref="A16:F16"/>
    <mergeCell ref="A1:E1"/>
    <mergeCell ref="A12:D12"/>
    <mergeCell ref="A13:D1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14</vt:i4>
      </vt:variant>
    </vt:vector>
  </HeadingPairs>
  <TitlesOfParts>
    <vt:vector size="14" baseType="lpstr">
      <vt:lpstr>RESUMO</vt:lpstr>
      <vt:lpstr>44H SEMANAIS DIURNO VV</vt:lpstr>
      <vt:lpstr>12X36 DIURNO VV</vt:lpstr>
      <vt:lpstr>12X36 NOTURNO VV</vt:lpstr>
      <vt:lpstr>12X36 DIURNO SMT</vt:lpstr>
      <vt:lpstr>12X36 NOTURNO SMT</vt:lpstr>
      <vt:lpstr>12X36 DIURNO CIT</vt:lpstr>
      <vt:lpstr>12X36 NOTURNO CIT</vt:lpstr>
      <vt:lpstr>INSUMOS</vt:lpstr>
      <vt:lpstr>Pesquisa Uniforme</vt:lpstr>
      <vt:lpstr>Pesquisa Materiais Equipamentos</vt:lpstr>
      <vt:lpstr>CUSTOS INDIRETOS E LUCRO</vt:lpstr>
      <vt:lpstr>Pesquisa Custos e Lucro</vt:lpstr>
      <vt:lpstr>Pesquisa Seguro de Vida</vt:lpstr>
    </vt:vector>
  </TitlesOfParts>
  <Company>Policia Federal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Manoel Gratex Ribeiro</dc:creator>
  <cp:lastModifiedBy>Carlos Manoel Gratex Ribeiro</cp:lastModifiedBy>
  <dcterms:created xsi:type="dcterms:W3CDTF">2023-08-31T18:19:46Z</dcterms:created>
  <dcterms:modified xsi:type="dcterms:W3CDTF">2023-10-04T18:20:00Z</dcterms:modified>
</cp:coreProperties>
</file>